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3260" windowHeight="10110"/>
  </bookViews>
  <sheets>
    <sheet name="data" sheetId="1" r:id="rId1"/>
    <sheet name="merger(shutdown)" sheetId="7" r:id="rId2"/>
    <sheet name="Sheet2" sheetId="2" r:id="rId3"/>
    <sheet name="Sheet3" sheetId="3" r:id="rId4"/>
  </sheets>
  <definedNames>
    <definedName name="OLE_LINK2" localSheetId="0">data!$A$21</definedName>
    <definedName name="OLE_LINK2" localSheetId="1">'merger(shutdown)'!$A$21</definedName>
    <definedName name="solver_adj" localSheetId="1" hidden="1">'merger(shutdown)'!$C$43:$I$48,'merger(shutdown)'!$J$43:$J$44,'merger(shutdown)'!$J$46:$J$47,'merger(shutdown)'!$K$43:$K$48,'merger(shutdown)'!$M$48:$N$48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hs1" localSheetId="1" hidden="1">'merger(shutdown)'!$C$43:$I$48</definedName>
    <definedName name="solver_lhs10" localSheetId="1" hidden="1">'merger(shutdown)'!$N$49</definedName>
    <definedName name="solver_lhs2" localSheetId="1" hidden="1">'merger(shutdown)'!$O$43:$O$48</definedName>
    <definedName name="solver_lhs3" localSheetId="1" hidden="1">'merger(shutdown)'!$C$49:$I$49</definedName>
    <definedName name="solver_lhs4" localSheetId="1" hidden="1">'merger(shutdown)'!$J$43:$K$48</definedName>
    <definedName name="solver_lhs5" localSheetId="1" hidden="1">'merger(shutdown)'!$J$43:$J$44</definedName>
    <definedName name="solver_lhs6" localSheetId="1" hidden="1">'merger(shutdown)'!$J$46:$J$47</definedName>
    <definedName name="solver_lhs7" localSheetId="1" hidden="1">'merger(shutdown)'!$K$43:$K$48</definedName>
    <definedName name="solver_lhs8" localSheetId="1" hidden="1">'merger(shutdown)'!$L$43:$L$48</definedName>
    <definedName name="solver_lhs9" localSheetId="1" hidden="1">'merger(shutdown)'!$M$48:$N$48</definedName>
    <definedName name="solver_lin" localSheetId="1" hidden="1">1</definedName>
    <definedName name="solver_neg" localSheetId="1" hidden="1">2</definedName>
    <definedName name="solver_num" localSheetId="1" hidden="1">10</definedName>
    <definedName name="solver_nwt" localSheetId="1" hidden="1">1</definedName>
    <definedName name="solver_opt" localSheetId="1" hidden="1">'merger(shutdown)'!$D$51</definedName>
    <definedName name="solver_pre" localSheetId="1" hidden="1">0.000001</definedName>
    <definedName name="solver_rel1" localSheetId="1" hidden="1">3</definedName>
    <definedName name="solver_rel10" localSheetId="1" hidden="1">1</definedName>
    <definedName name="solver_rel2" localSheetId="1" hidden="1">3</definedName>
    <definedName name="solver_rel3" localSheetId="1" hidden="1">2</definedName>
    <definedName name="solver_rel4" localSheetId="1" hidden="1">3</definedName>
    <definedName name="solver_rel5" localSheetId="1" hidden="1">5</definedName>
    <definedName name="solver_rel6" localSheetId="1" hidden="1">5</definedName>
    <definedName name="solver_rel7" localSheetId="1" hidden="1">5</definedName>
    <definedName name="solver_rel8" localSheetId="1" hidden="1">3</definedName>
    <definedName name="solver_rel9" localSheetId="1" hidden="1">5</definedName>
    <definedName name="solver_rhs1" localSheetId="1" hidden="1">0</definedName>
    <definedName name="solver_rhs10" localSheetId="1" hidden="1">1</definedName>
    <definedName name="solver_rhs2" localSheetId="1" hidden="1">0</definedName>
    <definedName name="solver_rhs3" localSheetId="1" hidden="1">0</definedName>
    <definedName name="solver_rhs4" localSheetId="1" hidden="1">0</definedName>
    <definedName name="solver_rhs5" localSheetId="1" hidden="1">binary</definedName>
    <definedName name="solver_rhs6" localSheetId="1" hidden="1">binary</definedName>
    <definedName name="solver_rhs7" localSheetId="1" hidden="1">binary</definedName>
    <definedName name="solver_rhs8" localSheetId="1" hidden="1">0</definedName>
    <definedName name="solver_rhs9" localSheetId="1" hidden="1">binary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2</definedName>
    <definedName name="solver_val" localSheetId="1" hidden="1">0</definedName>
  </definedNames>
  <calcPr calcId="145621"/>
</workbook>
</file>

<file path=xl/calcChain.xml><?xml version="1.0" encoding="utf-8"?>
<calcChain xmlns="http://schemas.openxmlformats.org/spreadsheetml/2006/main">
  <c r="N49" i="7" l="1"/>
  <c r="H17" i="1"/>
  <c r="H16" i="1"/>
  <c r="F16" i="1"/>
  <c r="H15" i="1"/>
  <c r="F15" i="1"/>
  <c r="H14" i="1"/>
  <c r="H13" i="1"/>
  <c r="F13" i="1"/>
  <c r="H12" i="1"/>
  <c r="G12" i="1"/>
  <c r="F12" i="1"/>
  <c r="H5" i="1"/>
  <c r="H4" i="1"/>
  <c r="H4" i="7" s="1"/>
  <c r="H6" i="7" s="1"/>
  <c r="I49" i="7" s="1"/>
  <c r="G5" i="1"/>
  <c r="G4" i="1"/>
  <c r="E5" i="1"/>
  <c r="E4" i="1"/>
  <c r="E4" i="7" s="1"/>
  <c r="E6" i="7" s="1"/>
  <c r="F49" i="7" s="1"/>
  <c r="C5" i="1"/>
  <c r="C4" i="1"/>
  <c r="L43" i="7"/>
  <c r="L44" i="7"/>
  <c r="L45" i="7"/>
  <c r="L46" i="7"/>
  <c r="L47" i="7"/>
  <c r="L48" i="7"/>
  <c r="C13" i="7"/>
  <c r="O44" i="7"/>
  <c r="C14" i="7"/>
  <c r="O45" i="7"/>
  <c r="C15" i="7"/>
  <c r="O46" i="7"/>
  <c r="C16" i="7"/>
  <c r="O47" i="7"/>
  <c r="C17" i="7"/>
  <c r="O48" i="7"/>
  <c r="C12" i="7"/>
  <c r="O43" i="7"/>
  <c r="G12" i="7"/>
  <c r="D17" i="7"/>
  <c r="H17" i="7"/>
  <c r="D16" i="7"/>
  <c r="F16" i="7" s="1"/>
  <c r="D15" i="7"/>
  <c r="H15" i="7"/>
  <c r="F15" i="7"/>
  <c r="D14" i="7"/>
  <c r="H14" i="7" s="1"/>
  <c r="D13" i="7"/>
  <c r="F13" i="7" s="1"/>
  <c r="D12" i="7"/>
  <c r="F12" i="7" s="1"/>
  <c r="H12" i="7"/>
  <c r="B4" i="7"/>
  <c r="C4" i="7"/>
  <c r="D4" i="7"/>
  <c r="F4" i="7"/>
  <c r="F6" i="7" s="1"/>
  <c r="G49" i="7" s="1"/>
  <c r="G4" i="7"/>
  <c r="B5" i="7"/>
  <c r="C5" i="7"/>
  <c r="D5" i="7"/>
  <c r="D6" i="7" s="1"/>
  <c r="E49" i="7" s="1"/>
  <c r="E5" i="7"/>
  <c r="F5" i="7"/>
  <c r="G5" i="7"/>
  <c r="H5" i="7"/>
  <c r="C6" i="7"/>
  <c r="D49" i="7" s="1"/>
  <c r="G6" i="7"/>
  <c r="H49" i="7" s="1"/>
  <c r="B7" i="7"/>
  <c r="C7" i="7"/>
  <c r="D7" i="7"/>
  <c r="E7" i="7"/>
  <c r="F7" i="7"/>
  <c r="G33" i="7" s="1"/>
  <c r="G7" i="7"/>
  <c r="E12" i="7"/>
  <c r="E13" i="7"/>
  <c r="G34" i="7" s="1"/>
  <c r="E14" i="7"/>
  <c r="E15" i="7"/>
  <c r="E36" i="7" s="1"/>
  <c r="E16" i="7"/>
  <c r="D37" i="7" s="1"/>
  <c r="E17" i="7"/>
  <c r="C38" i="7" s="1"/>
  <c r="B22" i="7"/>
  <c r="C22" i="7"/>
  <c r="D22" i="7"/>
  <c r="E22" i="7"/>
  <c r="F22" i="7"/>
  <c r="G22" i="7"/>
  <c r="H34" i="7" s="1"/>
  <c r="H22" i="7"/>
  <c r="B23" i="7"/>
  <c r="C23" i="7"/>
  <c r="D23" i="7"/>
  <c r="E23" i="7"/>
  <c r="F35" i="7" s="1"/>
  <c r="F23" i="7"/>
  <c r="G35" i="7" s="1"/>
  <c r="G23" i="7"/>
  <c r="H35" i="7" s="1"/>
  <c r="H23" i="7"/>
  <c r="B24" i="7"/>
  <c r="C24" i="7"/>
  <c r="D24" i="7"/>
  <c r="E33" i="7" s="1"/>
  <c r="E24" i="7"/>
  <c r="F33" i="7" s="1"/>
  <c r="F24" i="7"/>
  <c r="G24" i="7"/>
  <c r="H33" i="7" s="1"/>
  <c r="H24" i="7"/>
  <c r="I33" i="7" s="1"/>
  <c r="B25" i="7"/>
  <c r="C25" i="7"/>
  <c r="D25" i="7"/>
  <c r="E25" i="7"/>
  <c r="F25" i="7"/>
  <c r="G25" i="7"/>
  <c r="H25" i="7"/>
  <c r="B26" i="7"/>
  <c r="C26" i="7"/>
  <c r="D26" i="7"/>
  <c r="E26" i="7"/>
  <c r="F26" i="7"/>
  <c r="G26" i="7"/>
  <c r="H26" i="7"/>
  <c r="B27" i="7"/>
  <c r="C27" i="7"/>
  <c r="D27" i="7"/>
  <c r="E27" i="7"/>
  <c r="F27" i="7"/>
  <c r="G27" i="7"/>
  <c r="H27" i="7"/>
  <c r="B28" i="7"/>
  <c r="C28" i="7"/>
  <c r="D28" i="7"/>
  <c r="E28" i="7"/>
  <c r="F28" i="7"/>
  <c r="G28" i="7"/>
  <c r="H28" i="7"/>
  <c r="D33" i="7"/>
  <c r="D34" i="7"/>
  <c r="E34" i="7"/>
  <c r="F34" i="7"/>
  <c r="D35" i="7"/>
  <c r="E35" i="7"/>
  <c r="C36" i="7"/>
  <c r="D36" i="7"/>
  <c r="F36" i="7"/>
  <c r="C37" i="7"/>
  <c r="I37" i="7"/>
  <c r="H38" i="7"/>
  <c r="H38" i="1"/>
  <c r="D38" i="1"/>
  <c r="E38" i="1"/>
  <c r="F38" i="1"/>
  <c r="G38" i="1"/>
  <c r="I38" i="1"/>
  <c r="C38" i="1"/>
  <c r="C37" i="1"/>
  <c r="E36" i="1"/>
  <c r="D35" i="1"/>
  <c r="C35" i="1"/>
  <c r="C34" i="1"/>
  <c r="E33" i="1"/>
  <c r="D37" i="1"/>
  <c r="E37" i="1"/>
  <c r="F37" i="1"/>
  <c r="G37" i="1"/>
  <c r="H37" i="1"/>
  <c r="I37" i="1"/>
  <c r="E35" i="1"/>
  <c r="F35" i="1"/>
  <c r="G35" i="1"/>
  <c r="H35" i="1"/>
  <c r="I35" i="1"/>
  <c r="D34" i="1"/>
  <c r="E34" i="1"/>
  <c r="F34" i="1"/>
  <c r="G34" i="1"/>
  <c r="H34" i="1"/>
  <c r="I34" i="1"/>
  <c r="D36" i="1"/>
  <c r="F36" i="1"/>
  <c r="G36" i="1"/>
  <c r="H36" i="1"/>
  <c r="I36" i="1"/>
  <c r="B6" i="1"/>
  <c r="C6" i="1"/>
  <c r="D6" i="1"/>
  <c r="E6" i="1"/>
  <c r="F6" i="1"/>
  <c r="G6" i="1"/>
  <c r="C33" i="1"/>
  <c r="D33" i="1"/>
  <c r="F33" i="1"/>
  <c r="G33" i="1"/>
  <c r="H33" i="1"/>
  <c r="I33" i="1"/>
  <c r="C36" i="1"/>
  <c r="B6" i="7"/>
  <c r="C49" i="7"/>
  <c r="G38" i="7" l="1"/>
  <c r="H37" i="7"/>
  <c r="I36" i="7"/>
  <c r="F38" i="7"/>
  <c r="G37" i="7"/>
  <c r="H36" i="7"/>
  <c r="I35" i="7"/>
  <c r="C35" i="7"/>
  <c r="C33" i="7"/>
  <c r="D51" i="7" s="1"/>
  <c r="H13" i="7"/>
  <c r="H6" i="1"/>
  <c r="E38" i="7"/>
  <c r="F37" i="7"/>
  <c r="G36" i="7"/>
  <c r="I34" i="7"/>
  <c r="C34" i="7"/>
  <c r="D38" i="7"/>
  <c r="E37" i="7"/>
  <c r="H16" i="7"/>
  <c r="I38" i="7"/>
</calcChain>
</file>

<file path=xl/comments1.xml><?xml version="1.0" encoding="utf-8"?>
<comments xmlns="http://schemas.openxmlformats.org/spreadsheetml/2006/main">
  <authors>
    <author>schopra</author>
  </authors>
  <commentList>
    <comment ref="J42" authorId="0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=1 if plant is scaled back, 0 otherwise</t>
        </r>
      </text>
    </comment>
    <comment ref="K42" authorId="0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=1 if plant is shut down , 0 otherwise</t>
        </r>
      </text>
    </comment>
    <comment ref="L42" authorId="0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=1 if plant is neither scaled back nor shut down (unaffected), 0 otherwise</t>
        </r>
      </text>
    </comment>
    <comment ref="M42" authorId="0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= 1 if a small addition is made in plant capacity, 0 otherwise</t>
        </r>
      </text>
    </comment>
    <comment ref="N42" authorId="0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=1 if a large addition is made in Asian plant capacity, 0 otherwise</t>
        </r>
      </text>
    </comment>
    <comment ref="A51" authorId="0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Variable cost + scale back cost (if scaled back)+ shut down cost (if shut down) + existing fixed cost (if unaffected)+addition cost</t>
        </r>
      </text>
    </comment>
  </commentList>
</comments>
</file>

<file path=xl/sharedStrings.xml><?xml version="1.0" encoding="utf-8"?>
<sst xmlns="http://schemas.openxmlformats.org/spreadsheetml/2006/main" count="150" uniqueCount="37">
  <si>
    <t>Markets</t>
  </si>
  <si>
    <t>N. America</t>
  </si>
  <si>
    <t>S. America</t>
  </si>
  <si>
    <t>Europe (EU)</t>
  </si>
  <si>
    <t>Europe (Non EU)</t>
  </si>
  <si>
    <t>Japan</t>
  </si>
  <si>
    <t>Rest of Asia/Australia</t>
  </si>
  <si>
    <t>Africa</t>
  </si>
  <si>
    <t>Sleekfon Demand</t>
  </si>
  <si>
    <t>Sturdyfon Demand</t>
  </si>
  <si>
    <t>Import Duties (%)</t>
  </si>
  <si>
    <t>Capacity</t>
  </si>
  <si>
    <t>Fixed Cost / year</t>
  </si>
  <si>
    <t>Variable Cost / Unit</t>
  </si>
  <si>
    <t>Sleekfon</t>
  </si>
  <si>
    <t>Sturdyfon</t>
  </si>
  <si>
    <t>Rest of Asia</t>
  </si>
  <si>
    <t>Rest of Asia / Australia</t>
  </si>
  <si>
    <t>Total</t>
  </si>
  <si>
    <t>Plant Capacities and Costs</t>
  </si>
  <si>
    <t>Market Demands and Duties</t>
  </si>
  <si>
    <t>Transportation Costs</t>
  </si>
  <si>
    <t>Variable Production Costs, Transportation Costs and Duties From Plants to Markets</t>
  </si>
  <si>
    <t>Quantity Shipped</t>
  </si>
  <si>
    <t>Demand</t>
  </si>
  <si>
    <t>Total Cost for Merged Network =</t>
  </si>
  <si>
    <t>Fixed cost on scale back</t>
  </si>
  <si>
    <t>Fixed cost on shut down</t>
  </si>
  <si>
    <t>Scale back capacity</t>
  </si>
  <si>
    <t>Scale back</t>
  </si>
  <si>
    <t>Shut down</t>
  </si>
  <si>
    <t>Plant unaffected</t>
  </si>
  <si>
    <t>Additional capacity</t>
  </si>
  <si>
    <t>Cost</t>
  </si>
  <si>
    <t>Additional Capacity</t>
  </si>
  <si>
    <t>Small addition</t>
  </si>
  <si>
    <t>Large Addition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</si>
</sst>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1"/>
      <name val="Times New Roman"/>
      <family val="1"/>
    </font>
    <font>
      <sz val="8"/>
      <name val="Arial"/>
      <family val="2"/>
    </font>
    <font>
      <b/>
      <i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0" xfId="0" applyFont="1"/>
    <xf numFmtId="2" fontId="0" fillId="0" borderId="0" xfId="0" applyNumberFormat="1"/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2" fontId="0" fillId="0" borderId="8" xfId="0" applyNumberFormat="1" applyBorder="1"/>
    <xf numFmtId="0" fontId="1" fillId="0" borderId="9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vertical="top" wrapText="1"/>
    </xf>
    <xf numFmtId="2" fontId="0" fillId="0" borderId="8" xfId="0" applyNumberFormat="1" applyFill="1" applyBorder="1"/>
    <xf numFmtId="0" fontId="0" fillId="0" borderId="8" xfId="0" applyBorder="1"/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1" fontId="1" fillId="0" borderId="14" xfId="0" applyNumberFormat="1" applyFont="1" applyFill="1" applyBorder="1" applyAlignment="1">
      <alignment horizontal="center" vertical="top" wrapText="1"/>
    </xf>
    <xf numFmtId="1" fontId="1" fillId="0" borderId="15" xfId="0" applyNumberFormat="1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1" fontId="0" fillId="0" borderId="16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0" fontId="1" fillId="0" borderId="0" xfId="0" applyFont="1" applyFill="1" applyBorder="1" applyAlignment="1">
      <alignment horizontal="center" vertical="top" wrapText="1"/>
    </xf>
    <xf numFmtId="1" fontId="0" fillId="0" borderId="0" xfId="0" applyNumberFormat="1" applyBorder="1" applyAlignment="1">
      <alignment horizontal="center"/>
    </xf>
    <xf numFmtId="1" fontId="1" fillId="0" borderId="0" xfId="0" applyNumberFormat="1" applyFont="1" applyFill="1" applyBorder="1" applyAlignment="1">
      <alignment horizontal="center" vertical="top" wrapText="1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4" xfId="0" applyBorder="1"/>
    <xf numFmtId="0" fontId="1" fillId="0" borderId="14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workbookViewId="0">
      <selection activeCell="O10" sqref="O10"/>
    </sheetView>
  </sheetViews>
  <sheetFormatPr defaultRowHeight="12.75" x14ac:dyDescent="0.2"/>
  <cols>
    <col min="7" max="7" width="14.5703125" customWidth="1"/>
    <col min="8" max="8" width="13.7109375" customWidth="1"/>
  </cols>
  <sheetData>
    <row r="1" spans="1:12" x14ac:dyDescent="0.2">
      <c r="A1" s="9" t="s">
        <v>20</v>
      </c>
    </row>
    <row r="2" spans="1:12" ht="13.5" thickBot="1" x14ac:dyDescent="0.25"/>
    <row r="3" spans="1:12" ht="45.75" thickBot="1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</row>
    <row r="4" spans="1:12" ht="30.75" thickBot="1" x14ac:dyDescent="0.25">
      <c r="A4" s="4" t="s">
        <v>8</v>
      </c>
      <c r="B4" s="5">
        <v>10</v>
      </c>
      <c r="C4" s="5">
        <f>4*1.2</f>
        <v>4.8</v>
      </c>
      <c r="D4" s="5">
        <v>20</v>
      </c>
      <c r="E4" s="5">
        <f>1.2*3</f>
        <v>3.5999999999999996</v>
      </c>
      <c r="F4" s="5">
        <v>2</v>
      </c>
      <c r="G4" s="5">
        <f>3*2</f>
        <v>6</v>
      </c>
      <c r="H4" s="5">
        <f>1.2*1</f>
        <v>1.2</v>
      </c>
    </row>
    <row r="5" spans="1:12" ht="30.75" thickBot="1" x14ac:dyDescent="0.25">
      <c r="A5" s="4" t="s">
        <v>9</v>
      </c>
      <c r="B5" s="5">
        <v>12</v>
      </c>
      <c r="C5" s="5">
        <f>1.2*1</f>
        <v>1.2</v>
      </c>
      <c r="D5" s="5">
        <v>4</v>
      </c>
      <c r="E5" s="5">
        <f>1.2*8</f>
        <v>9.6</v>
      </c>
      <c r="F5" s="5">
        <v>7</v>
      </c>
      <c r="G5" s="5">
        <f>3*3</f>
        <v>9</v>
      </c>
      <c r="H5" s="5">
        <f>1.2*1</f>
        <v>1.2</v>
      </c>
    </row>
    <row r="6" spans="1:12" ht="15.75" thickBot="1" x14ac:dyDescent="0.25">
      <c r="A6" s="4" t="s">
        <v>18</v>
      </c>
      <c r="B6" s="5">
        <f>B4+B5</f>
        <v>22</v>
      </c>
      <c r="C6" s="5">
        <f t="shared" ref="C6:H6" si="0">C4+C5</f>
        <v>6</v>
      </c>
      <c r="D6" s="5">
        <f t="shared" si="0"/>
        <v>24</v>
      </c>
      <c r="E6" s="5">
        <f t="shared" si="0"/>
        <v>13.2</v>
      </c>
      <c r="F6" s="5">
        <f t="shared" si="0"/>
        <v>9</v>
      </c>
      <c r="G6" s="5">
        <f t="shared" si="0"/>
        <v>15</v>
      </c>
      <c r="H6" s="5">
        <f t="shared" si="0"/>
        <v>2.4</v>
      </c>
    </row>
    <row r="7" spans="1:12" ht="45.75" thickBot="1" x14ac:dyDescent="0.25">
      <c r="A7" s="4" t="s">
        <v>10</v>
      </c>
      <c r="B7" s="5">
        <v>3</v>
      </c>
      <c r="C7" s="5">
        <v>20</v>
      </c>
      <c r="D7" s="5">
        <v>4</v>
      </c>
      <c r="E7" s="5">
        <v>15</v>
      </c>
      <c r="F7" s="5">
        <v>4</v>
      </c>
      <c r="G7" s="5">
        <v>22</v>
      </c>
      <c r="H7" s="5">
        <v>25</v>
      </c>
    </row>
    <row r="9" spans="1:12" x14ac:dyDescent="0.2">
      <c r="A9" s="9" t="s">
        <v>19</v>
      </c>
    </row>
    <row r="10" spans="1:12" ht="13.5" thickBot="1" x14ac:dyDescent="0.25"/>
    <row r="11" spans="1:12" ht="60.75" thickBot="1" x14ac:dyDescent="0.25">
      <c r="A11" s="1"/>
      <c r="B11" s="2"/>
      <c r="C11" s="6" t="s">
        <v>11</v>
      </c>
      <c r="D11" s="6" t="s">
        <v>12</v>
      </c>
      <c r="E11" s="6" t="s">
        <v>13</v>
      </c>
      <c r="F11" s="16" t="s">
        <v>26</v>
      </c>
      <c r="G11" s="16" t="s">
        <v>28</v>
      </c>
      <c r="H11" s="17" t="s">
        <v>27</v>
      </c>
      <c r="I11" s="17" t="s">
        <v>32</v>
      </c>
      <c r="J11" s="17" t="s">
        <v>33</v>
      </c>
      <c r="K11" s="17" t="s">
        <v>34</v>
      </c>
      <c r="L11" s="17" t="s">
        <v>33</v>
      </c>
    </row>
    <row r="12" spans="1:12" ht="30.75" thickBot="1" x14ac:dyDescent="0.25">
      <c r="A12" s="7"/>
      <c r="B12" s="5" t="s">
        <v>3</v>
      </c>
      <c r="C12" s="8">
        <v>20</v>
      </c>
      <c r="D12" s="8">
        <v>100</v>
      </c>
      <c r="E12" s="27">
        <v>6</v>
      </c>
      <c r="F12" s="36">
        <f>0.7*D12</f>
        <v>70</v>
      </c>
      <c r="G12" s="37">
        <f>10</f>
        <v>10</v>
      </c>
      <c r="H12" s="37">
        <f t="shared" ref="H12:H17" si="1">0.2*D12</f>
        <v>20</v>
      </c>
      <c r="I12" s="37"/>
      <c r="J12" s="37"/>
      <c r="K12" s="37"/>
      <c r="L12" s="38"/>
    </row>
    <row r="13" spans="1:12" ht="30.75" thickBot="1" x14ac:dyDescent="0.25">
      <c r="A13" s="7" t="s">
        <v>14</v>
      </c>
      <c r="B13" s="5" t="s">
        <v>1</v>
      </c>
      <c r="C13" s="8">
        <v>20</v>
      </c>
      <c r="D13" s="8">
        <v>100</v>
      </c>
      <c r="E13" s="27">
        <v>5.5</v>
      </c>
      <c r="F13" s="39">
        <f>0.7*D13</f>
        <v>70</v>
      </c>
      <c r="G13" s="20">
        <v>10</v>
      </c>
      <c r="H13" s="20">
        <f t="shared" si="1"/>
        <v>20</v>
      </c>
      <c r="I13" s="20"/>
      <c r="J13" s="20"/>
      <c r="K13" s="20"/>
      <c r="L13" s="40"/>
    </row>
    <row r="14" spans="1:12" ht="30.75" thickBot="1" x14ac:dyDescent="0.25">
      <c r="A14" s="3"/>
      <c r="B14" s="5" t="s">
        <v>2</v>
      </c>
      <c r="C14" s="8">
        <v>10</v>
      </c>
      <c r="D14" s="8">
        <v>60</v>
      </c>
      <c r="E14" s="27">
        <v>5.3</v>
      </c>
      <c r="F14" s="39"/>
      <c r="G14" s="20"/>
      <c r="H14" s="20">
        <f t="shared" si="1"/>
        <v>12</v>
      </c>
      <c r="I14" s="20"/>
      <c r="J14" s="20"/>
      <c r="K14" s="20"/>
      <c r="L14" s="40"/>
    </row>
    <row r="15" spans="1:12" ht="30.75" thickBot="1" x14ac:dyDescent="0.25">
      <c r="A15" s="7"/>
      <c r="B15" s="5" t="s">
        <v>3</v>
      </c>
      <c r="C15" s="8">
        <v>20</v>
      </c>
      <c r="D15" s="8">
        <v>100</v>
      </c>
      <c r="E15" s="27">
        <v>6</v>
      </c>
      <c r="F15" s="39">
        <f>0.7*D15</f>
        <v>70</v>
      </c>
      <c r="G15" s="20">
        <v>10</v>
      </c>
      <c r="H15" s="20">
        <f t="shared" si="1"/>
        <v>20</v>
      </c>
      <c r="I15" s="20"/>
      <c r="J15" s="20"/>
      <c r="K15" s="20"/>
      <c r="L15" s="40"/>
    </row>
    <row r="16" spans="1:12" ht="30.75" thickBot="1" x14ac:dyDescent="0.25">
      <c r="A16" s="7" t="s">
        <v>15</v>
      </c>
      <c r="B16" s="5" t="s">
        <v>1</v>
      </c>
      <c r="C16" s="8">
        <v>20</v>
      </c>
      <c r="D16" s="8">
        <v>100</v>
      </c>
      <c r="E16" s="27">
        <v>5.5</v>
      </c>
      <c r="F16" s="39">
        <f>0.7*D16</f>
        <v>70</v>
      </c>
      <c r="G16" s="20">
        <v>10</v>
      </c>
      <c r="H16" s="20">
        <f t="shared" si="1"/>
        <v>20</v>
      </c>
      <c r="I16" s="20"/>
      <c r="J16" s="20"/>
      <c r="K16" s="20"/>
      <c r="L16" s="40"/>
    </row>
    <row r="17" spans="1:12" ht="30.75" thickBot="1" x14ac:dyDescent="0.25">
      <c r="A17" s="3"/>
      <c r="B17" s="5" t="s">
        <v>16</v>
      </c>
      <c r="C17" s="8">
        <v>10</v>
      </c>
      <c r="D17" s="8">
        <v>50</v>
      </c>
      <c r="E17" s="27">
        <v>5</v>
      </c>
      <c r="F17" s="41"/>
      <c r="G17" s="42"/>
      <c r="H17" s="42">
        <f t="shared" si="1"/>
        <v>10</v>
      </c>
      <c r="I17" s="43">
        <v>10</v>
      </c>
      <c r="J17" s="43">
        <v>40</v>
      </c>
      <c r="K17" s="43">
        <v>20</v>
      </c>
      <c r="L17" s="44">
        <v>70</v>
      </c>
    </row>
    <row r="19" spans="1:12" x14ac:dyDescent="0.2">
      <c r="A19" s="9" t="s">
        <v>21</v>
      </c>
    </row>
    <row r="20" spans="1:12" ht="13.5" thickBot="1" x14ac:dyDescent="0.25"/>
    <row r="21" spans="1:12" ht="45.75" thickBot="1" x14ac:dyDescent="0.25">
      <c r="A21" s="1"/>
      <c r="B21" s="2" t="s">
        <v>1</v>
      </c>
      <c r="C21" s="2" t="s">
        <v>2</v>
      </c>
      <c r="D21" s="2" t="s">
        <v>3</v>
      </c>
      <c r="E21" s="2" t="s">
        <v>4</v>
      </c>
      <c r="F21" s="2" t="s">
        <v>5</v>
      </c>
      <c r="G21" s="2" t="s">
        <v>6</v>
      </c>
      <c r="H21" s="2" t="s">
        <v>7</v>
      </c>
    </row>
    <row r="22" spans="1:12" ht="30.75" thickBot="1" x14ac:dyDescent="0.25">
      <c r="A22" s="4" t="s">
        <v>1</v>
      </c>
      <c r="B22" s="5">
        <v>1</v>
      </c>
      <c r="C22" s="5">
        <v>1.5</v>
      </c>
      <c r="D22" s="5">
        <v>1.5</v>
      </c>
      <c r="E22" s="5">
        <v>1.8</v>
      </c>
      <c r="F22" s="5">
        <v>1.7</v>
      </c>
      <c r="G22" s="5">
        <v>2</v>
      </c>
      <c r="H22" s="5">
        <v>2.2000000000000002</v>
      </c>
    </row>
    <row r="23" spans="1:12" ht="30.75" thickBot="1" x14ac:dyDescent="0.25">
      <c r="A23" s="4" t="s">
        <v>2</v>
      </c>
      <c r="B23" s="5">
        <v>1.5</v>
      </c>
      <c r="C23" s="5">
        <v>1</v>
      </c>
      <c r="D23" s="5">
        <v>1.7</v>
      </c>
      <c r="E23" s="5">
        <v>2</v>
      </c>
      <c r="F23" s="5">
        <v>1.9</v>
      </c>
      <c r="G23" s="5">
        <v>2.2000000000000002</v>
      </c>
      <c r="H23" s="5">
        <v>2.2000000000000002</v>
      </c>
    </row>
    <row r="24" spans="1:12" ht="30.75" thickBot="1" x14ac:dyDescent="0.25">
      <c r="A24" s="4" t="s">
        <v>3</v>
      </c>
      <c r="B24" s="5">
        <v>1.5</v>
      </c>
      <c r="C24" s="5">
        <v>1.7</v>
      </c>
      <c r="D24" s="5">
        <v>1</v>
      </c>
      <c r="E24" s="5">
        <v>1.2</v>
      </c>
      <c r="F24" s="5">
        <v>1.8</v>
      </c>
      <c r="G24" s="5">
        <v>1.7</v>
      </c>
      <c r="H24" s="5">
        <v>1.4</v>
      </c>
    </row>
    <row r="25" spans="1:12" ht="45.75" thickBot="1" x14ac:dyDescent="0.25">
      <c r="A25" s="4" t="s">
        <v>4</v>
      </c>
      <c r="B25" s="5">
        <v>1.8</v>
      </c>
      <c r="C25" s="5">
        <v>2</v>
      </c>
      <c r="D25" s="5">
        <v>1.2</v>
      </c>
      <c r="E25" s="5">
        <v>1</v>
      </c>
      <c r="F25" s="5">
        <v>1.8</v>
      </c>
      <c r="G25" s="5">
        <v>1.6</v>
      </c>
      <c r="H25" s="5">
        <v>1.5</v>
      </c>
    </row>
    <row r="26" spans="1:12" ht="15.75" thickBot="1" x14ac:dyDescent="0.25">
      <c r="A26" s="4" t="s">
        <v>5</v>
      </c>
      <c r="B26" s="5">
        <v>1.7</v>
      </c>
      <c r="C26" s="5">
        <v>1.9</v>
      </c>
      <c r="D26" s="5">
        <v>1.8</v>
      </c>
      <c r="E26" s="5">
        <v>1.8</v>
      </c>
      <c r="F26" s="5">
        <v>1</v>
      </c>
      <c r="G26" s="5">
        <v>1.2</v>
      </c>
      <c r="H26" s="5">
        <v>1.9</v>
      </c>
    </row>
    <row r="27" spans="1:12" ht="45.75" thickBot="1" x14ac:dyDescent="0.25">
      <c r="A27" s="4" t="s">
        <v>17</v>
      </c>
      <c r="B27" s="5">
        <v>2</v>
      </c>
      <c r="C27" s="5">
        <v>2.2000000000000002</v>
      </c>
      <c r="D27" s="5">
        <v>1.7</v>
      </c>
      <c r="E27" s="5">
        <v>1.6</v>
      </c>
      <c r="F27" s="5">
        <v>1.2</v>
      </c>
      <c r="G27" s="5">
        <v>1</v>
      </c>
      <c r="H27" s="5">
        <v>1.8</v>
      </c>
    </row>
    <row r="28" spans="1:12" ht="15.75" thickBot="1" x14ac:dyDescent="0.25">
      <c r="A28" s="4" t="s">
        <v>7</v>
      </c>
      <c r="B28" s="5">
        <v>2.2000000000000002</v>
      </c>
      <c r="C28" s="5">
        <v>2.2000000000000002</v>
      </c>
      <c r="D28" s="5">
        <v>1.4</v>
      </c>
      <c r="E28" s="5">
        <v>1.5</v>
      </c>
      <c r="F28" s="5">
        <v>1.9</v>
      </c>
      <c r="G28" s="5">
        <v>1.8</v>
      </c>
      <c r="H28" s="5">
        <v>1</v>
      </c>
    </row>
    <row r="30" spans="1:12" x14ac:dyDescent="0.2">
      <c r="A30" s="9" t="s">
        <v>22</v>
      </c>
    </row>
    <row r="31" spans="1:12" ht="13.5" thickBot="1" x14ac:dyDescent="0.25">
      <c r="A31" s="9"/>
    </row>
    <row r="32" spans="1:12" ht="45" x14ac:dyDescent="0.2">
      <c r="C32" s="12" t="s">
        <v>1</v>
      </c>
      <c r="D32" s="12" t="s">
        <v>2</v>
      </c>
      <c r="E32" s="12" t="s">
        <v>3</v>
      </c>
      <c r="F32" s="12" t="s">
        <v>4</v>
      </c>
      <c r="G32" s="12" t="s">
        <v>5</v>
      </c>
      <c r="H32" s="12" t="s">
        <v>6</v>
      </c>
      <c r="I32" s="12" t="s">
        <v>7</v>
      </c>
    </row>
    <row r="33" spans="1:9" ht="30.75" thickBot="1" x14ac:dyDescent="0.25">
      <c r="A33" s="7"/>
      <c r="B33" s="11" t="s">
        <v>3</v>
      </c>
      <c r="C33" s="13">
        <f>$E12+B24+(B7/100)*($E$12+($D$12/$C$12)+B24)</f>
        <v>7.875</v>
      </c>
      <c r="D33" s="13">
        <f t="shared" ref="D33:I33" si="2">$E12+C24+(C7/100)*($E$12+($D$12/$C$12)+C24)</f>
        <v>10.24</v>
      </c>
      <c r="E33" s="13">
        <f>$E12+D24</f>
        <v>7</v>
      </c>
      <c r="F33" s="13">
        <f t="shared" si="2"/>
        <v>9.0299999999999994</v>
      </c>
      <c r="G33" s="13">
        <f t="shared" si="2"/>
        <v>8.3119999999999994</v>
      </c>
      <c r="H33" s="13">
        <f t="shared" si="2"/>
        <v>10.494</v>
      </c>
      <c r="I33" s="13">
        <f t="shared" si="2"/>
        <v>10.5</v>
      </c>
    </row>
    <row r="34" spans="1:9" ht="30.75" thickBot="1" x14ac:dyDescent="0.25">
      <c r="A34" s="7" t="s">
        <v>14</v>
      </c>
      <c r="B34" s="11" t="s">
        <v>1</v>
      </c>
      <c r="C34" s="13">
        <f>$E13+B22</f>
        <v>6.5</v>
      </c>
      <c r="D34" s="13">
        <f t="shared" ref="D34:I34" si="3">$E13+C22+(C7/100)*($E13+($D$13/$C$13)+C22)</f>
        <v>9.4</v>
      </c>
      <c r="E34" s="13">
        <f t="shared" si="3"/>
        <v>7.48</v>
      </c>
      <c r="F34" s="13">
        <f t="shared" si="3"/>
        <v>9.1449999999999996</v>
      </c>
      <c r="G34" s="13">
        <f t="shared" si="3"/>
        <v>7.6880000000000006</v>
      </c>
      <c r="H34" s="13">
        <f t="shared" si="3"/>
        <v>10.25</v>
      </c>
      <c r="I34" s="13">
        <f t="shared" si="3"/>
        <v>10.875</v>
      </c>
    </row>
    <row r="35" spans="1:9" ht="30.75" thickBot="1" x14ac:dyDescent="0.25">
      <c r="A35" s="3"/>
      <c r="B35" s="11" t="s">
        <v>2</v>
      </c>
      <c r="C35" s="13">
        <f>$E14+B23+(B7/100)*($E14+($D$14/$C$14)+B23)</f>
        <v>7.1840000000000002</v>
      </c>
      <c r="D35" s="13">
        <f>$E14+C23</f>
        <v>6.3</v>
      </c>
      <c r="E35" s="13">
        <f>$E14+D23+(D7/100)*($E14+($D$14/$C$14)+D23)</f>
        <v>7.52</v>
      </c>
      <c r="F35" s="13">
        <f>$E14+E23+(E7/100)*($E14+($D$14/$C$14)+E23)</f>
        <v>9.2949999999999999</v>
      </c>
      <c r="G35" s="13">
        <f>$E14+F23+(F7/100)*($E14+($D$14/$C$14)+F23)</f>
        <v>7.7279999999999998</v>
      </c>
      <c r="H35" s="13">
        <f>$E14+G23+(G7/100)*($E14+($D$14/$C$14)+G23)</f>
        <v>10.47</v>
      </c>
      <c r="I35" s="13">
        <f>$E14+H23+(H7/100)*($E14+($D$14/$C$14)+H23)</f>
        <v>10.875</v>
      </c>
    </row>
    <row r="36" spans="1:9" ht="30.75" thickBot="1" x14ac:dyDescent="0.25">
      <c r="A36" s="7"/>
      <c r="B36" s="11" t="s">
        <v>3</v>
      </c>
      <c r="C36" s="13">
        <f>$E15+B24+(B7/100)*($E$15+($D$15/$C$15)+B24)</f>
        <v>7.875</v>
      </c>
      <c r="D36" s="13">
        <f t="shared" ref="D36:I36" si="4">$E15+C24+(C7/100)*($E$15+($D$15/$C$15)+C24)</f>
        <v>10.24</v>
      </c>
      <c r="E36" s="13">
        <f>$E15+D24</f>
        <v>7</v>
      </c>
      <c r="F36" s="13">
        <f t="shared" si="4"/>
        <v>9.0299999999999994</v>
      </c>
      <c r="G36" s="13">
        <f t="shared" si="4"/>
        <v>8.3119999999999994</v>
      </c>
      <c r="H36" s="13">
        <f t="shared" si="4"/>
        <v>10.494</v>
      </c>
      <c r="I36" s="13">
        <f t="shared" si="4"/>
        <v>10.5</v>
      </c>
    </row>
    <row r="37" spans="1:9" ht="30.75" thickBot="1" x14ac:dyDescent="0.25">
      <c r="A37" s="7" t="s">
        <v>15</v>
      </c>
      <c r="B37" s="11" t="s">
        <v>1</v>
      </c>
      <c r="C37" s="13">
        <f>$E16+B22</f>
        <v>6.5</v>
      </c>
      <c r="D37" s="13">
        <f t="shared" ref="D37:I37" si="5">$E16+C22+(C7/100)*($E16+($D$16/$C$16)+C22)</f>
        <v>9.4</v>
      </c>
      <c r="E37" s="13">
        <f t="shared" si="5"/>
        <v>7.48</v>
      </c>
      <c r="F37" s="13">
        <f t="shared" si="5"/>
        <v>9.1449999999999996</v>
      </c>
      <c r="G37" s="13">
        <f t="shared" si="5"/>
        <v>7.6880000000000006</v>
      </c>
      <c r="H37" s="13">
        <f t="shared" si="5"/>
        <v>10.25</v>
      </c>
      <c r="I37" s="13">
        <f t="shared" si="5"/>
        <v>10.875</v>
      </c>
    </row>
    <row r="38" spans="1:9" ht="30.75" thickBot="1" x14ac:dyDescent="0.25">
      <c r="A38" s="3"/>
      <c r="B38" s="11" t="s">
        <v>16</v>
      </c>
      <c r="C38" s="13">
        <f>$E17+B27+(B7/100)*($E17+($D$17/$C$17)+B27)</f>
        <v>7.36</v>
      </c>
      <c r="D38" s="13">
        <f t="shared" ref="D38:I38" si="6">$E17+C27+(C7/100)*($E17+($D$17/$C$17)+C27)</f>
        <v>9.64</v>
      </c>
      <c r="E38" s="13">
        <f t="shared" si="6"/>
        <v>7.1680000000000001</v>
      </c>
      <c r="F38" s="13">
        <f t="shared" si="6"/>
        <v>8.34</v>
      </c>
      <c r="G38" s="13">
        <f t="shared" si="6"/>
        <v>6.6479999999999997</v>
      </c>
      <c r="H38" s="13">
        <f>$E17+G27</f>
        <v>6</v>
      </c>
      <c r="I38" s="13">
        <f t="shared" si="6"/>
        <v>9.75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1"/>
  <sheetViews>
    <sheetView workbookViewId="0">
      <selection activeCell="H1" sqref="H1"/>
    </sheetView>
  </sheetViews>
  <sheetFormatPr defaultRowHeight="12.75" x14ac:dyDescent="0.2"/>
  <cols>
    <col min="7" max="7" width="12.85546875" customWidth="1"/>
    <col min="8" max="8" width="13.7109375" customWidth="1"/>
    <col min="12" max="14" width="10.42578125" customWidth="1"/>
  </cols>
  <sheetData>
    <row r="1" spans="1:14" x14ac:dyDescent="0.2">
      <c r="A1" s="9" t="s">
        <v>20</v>
      </c>
    </row>
    <row r="2" spans="1:14" ht="13.5" thickBot="1" x14ac:dyDescent="0.25"/>
    <row r="3" spans="1:14" ht="45.75" thickBot="1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</row>
    <row r="4" spans="1:14" ht="30.75" thickBot="1" x14ac:dyDescent="0.25">
      <c r="A4" s="4" t="s">
        <v>8</v>
      </c>
      <c r="B4" s="5">
        <f>data!B4</f>
        <v>10</v>
      </c>
      <c r="C4" s="5">
        <f>data!C4</f>
        <v>4.8</v>
      </c>
      <c r="D4" s="5">
        <f>data!D4</f>
        <v>20</v>
      </c>
      <c r="E4" s="5">
        <f>data!E4</f>
        <v>3.5999999999999996</v>
      </c>
      <c r="F4" s="5">
        <f>data!F4</f>
        <v>2</v>
      </c>
      <c r="G4" s="5">
        <f>data!G4</f>
        <v>6</v>
      </c>
      <c r="H4" s="5">
        <f>data!H4</f>
        <v>1.2</v>
      </c>
    </row>
    <row r="5" spans="1:14" ht="30.75" thickBot="1" x14ac:dyDescent="0.25">
      <c r="A5" s="4" t="s">
        <v>9</v>
      </c>
      <c r="B5" s="5">
        <f>data!B5</f>
        <v>12</v>
      </c>
      <c r="C5" s="5">
        <f>data!C5</f>
        <v>1.2</v>
      </c>
      <c r="D5" s="5">
        <f>data!D5</f>
        <v>4</v>
      </c>
      <c r="E5" s="5">
        <f>data!E5</f>
        <v>9.6</v>
      </c>
      <c r="F5" s="5">
        <f>data!F5</f>
        <v>7</v>
      </c>
      <c r="G5" s="5">
        <f>data!G5</f>
        <v>9</v>
      </c>
      <c r="H5" s="5">
        <f>data!H5</f>
        <v>1.2</v>
      </c>
    </row>
    <row r="6" spans="1:14" ht="15.75" thickBot="1" x14ac:dyDescent="0.25">
      <c r="A6" s="4" t="s">
        <v>18</v>
      </c>
      <c r="B6" s="5">
        <f t="shared" ref="B6:H6" si="0">B4+B5</f>
        <v>22</v>
      </c>
      <c r="C6" s="5">
        <f t="shared" si="0"/>
        <v>6</v>
      </c>
      <c r="D6" s="5">
        <f t="shared" si="0"/>
        <v>24</v>
      </c>
      <c r="E6" s="5">
        <f t="shared" si="0"/>
        <v>13.2</v>
      </c>
      <c r="F6" s="5">
        <f t="shared" si="0"/>
        <v>9</v>
      </c>
      <c r="G6" s="5">
        <f t="shared" si="0"/>
        <v>15</v>
      </c>
      <c r="H6" s="5">
        <f t="shared" si="0"/>
        <v>2.4</v>
      </c>
    </row>
    <row r="7" spans="1:14" ht="45.75" thickBot="1" x14ac:dyDescent="0.25">
      <c r="A7" s="4" t="s">
        <v>10</v>
      </c>
      <c r="B7" s="5">
        <f>data!B7</f>
        <v>3</v>
      </c>
      <c r="C7" s="5">
        <f>data!C7</f>
        <v>20</v>
      </c>
      <c r="D7" s="5">
        <f>data!D7</f>
        <v>4</v>
      </c>
      <c r="E7" s="5">
        <f>data!E7</f>
        <v>15</v>
      </c>
      <c r="F7" s="5">
        <f>data!F7</f>
        <v>4</v>
      </c>
      <c r="G7" s="5">
        <f>data!G7</f>
        <v>22</v>
      </c>
      <c r="H7" s="5">
        <v>25</v>
      </c>
    </row>
    <row r="9" spans="1:14" x14ac:dyDescent="0.2">
      <c r="A9" s="9" t="s">
        <v>19</v>
      </c>
    </row>
    <row r="10" spans="1:14" ht="13.5" thickBot="1" x14ac:dyDescent="0.25"/>
    <row r="11" spans="1:14" ht="60.75" thickBot="1" x14ac:dyDescent="0.25">
      <c r="A11" s="1"/>
      <c r="B11" s="2"/>
      <c r="C11" s="6" t="s">
        <v>11</v>
      </c>
      <c r="D11" s="6" t="s">
        <v>12</v>
      </c>
      <c r="E11" s="21" t="s">
        <v>13</v>
      </c>
      <c r="F11" s="22" t="s">
        <v>26</v>
      </c>
      <c r="G11" s="23" t="s">
        <v>28</v>
      </c>
      <c r="H11" s="23" t="s">
        <v>27</v>
      </c>
      <c r="I11" s="23" t="s">
        <v>32</v>
      </c>
      <c r="J11" s="23" t="s">
        <v>33</v>
      </c>
      <c r="K11" s="23" t="s">
        <v>34</v>
      </c>
      <c r="L11" s="24" t="s">
        <v>33</v>
      </c>
      <c r="M11" s="33"/>
      <c r="N11" s="33"/>
    </row>
    <row r="12" spans="1:14" ht="30.75" thickBot="1" x14ac:dyDescent="0.25">
      <c r="A12" s="7"/>
      <c r="B12" s="5" t="s">
        <v>3</v>
      </c>
      <c r="C12" s="8">
        <f>data!C12</f>
        <v>20</v>
      </c>
      <c r="D12" s="8">
        <f>data!D12</f>
        <v>100</v>
      </c>
      <c r="E12" s="27">
        <f>data!E12</f>
        <v>6</v>
      </c>
      <c r="F12" s="28">
        <f>0.7*D12</f>
        <v>70</v>
      </c>
      <c r="G12" s="29">
        <f>10</f>
        <v>10</v>
      </c>
      <c r="H12" s="29">
        <f t="shared" ref="H12:H17" si="1">0.2*D12</f>
        <v>20</v>
      </c>
      <c r="I12" s="29"/>
      <c r="J12" s="29"/>
      <c r="K12" s="29"/>
      <c r="L12" s="30"/>
      <c r="M12" s="34"/>
      <c r="N12" s="34"/>
    </row>
    <row r="13" spans="1:14" ht="30.75" thickBot="1" x14ac:dyDescent="0.25">
      <c r="A13" s="7" t="s">
        <v>14</v>
      </c>
      <c r="B13" s="5" t="s">
        <v>1</v>
      </c>
      <c r="C13" s="8">
        <f>data!C13</f>
        <v>20</v>
      </c>
      <c r="D13" s="8">
        <f>data!D13</f>
        <v>100</v>
      </c>
      <c r="E13" s="27">
        <f>data!E13</f>
        <v>5.5</v>
      </c>
      <c r="F13" s="28">
        <f>0.7*D13</f>
        <v>70</v>
      </c>
      <c r="G13" s="29">
        <v>10</v>
      </c>
      <c r="H13" s="29">
        <f t="shared" si="1"/>
        <v>20</v>
      </c>
      <c r="I13" s="29"/>
      <c r="J13" s="29"/>
      <c r="K13" s="29"/>
      <c r="L13" s="30"/>
      <c r="M13" s="34"/>
      <c r="N13" s="34"/>
    </row>
    <row r="14" spans="1:14" ht="30.75" thickBot="1" x14ac:dyDescent="0.25">
      <c r="A14" s="3"/>
      <c r="B14" s="5" t="s">
        <v>2</v>
      </c>
      <c r="C14" s="8">
        <f>data!C14</f>
        <v>10</v>
      </c>
      <c r="D14" s="8">
        <f>data!D14</f>
        <v>60</v>
      </c>
      <c r="E14" s="27">
        <f>data!E14</f>
        <v>5.3</v>
      </c>
      <c r="F14" s="28"/>
      <c r="G14" s="29"/>
      <c r="H14" s="29">
        <f t="shared" si="1"/>
        <v>12</v>
      </c>
      <c r="I14" s="29"/>
      <c r="J14" s="29"/>
      <c r="K14" s="29"/>
      <c r="L14" s="30"/>
      <c r="M14" s="34"/>
      <c r="N14" s="34"/>
    </row>
    <row r="15" spans="1:14" ht="30.75" thickBot="1" x14ac:dyDescent="0.25">
      <c r="A15" s="7"/>
      <c r="B15" s="5" t="s">
        <v>3</v>
      </c>
      <c r="C15" s="8">
        <f>data!C15</f>
        <v>20</v>
      </c>
      <c r="D15" s="8">
        <f>data!D15</f>
        <v>100</v>
      </c>
      <c r="E15" s="27">
        <f>data!E15</f>
        <v>6</v>
      </c>
      <c r="F15" s="28">
        <f>0.7*D15</f>
        <v>70</v>
      </c>
      <c r="G15" s="29">
        <v>10</v>
      </c>
      <c r="H15" s="29">
        <f t="shared" si="1"/>
        <v>20</v>
      </c>
      <c r="I15" s="29"/>
      <c r="J15" s="29"/>
      <c r="K15" s="29"/>
      <c r="L15" s="30"/>
      <c r="M15" s="34"/>
      <c r="N15" s="34"/>
    </row>
    <row r="16" spans="1:14" ht="30.75" thickBot="1" x14ac:dyDescent="0.25">
      <c r="A16" s="7" t="s">
        <v>15</v>
      </c>
      <c r="B16" s="5" t="s">
        <v>1</v>
      </c>
      <c r="C16" s="8">
        <f>data!C16</f>
        <v>20</v>
      </c>
      <c r="D16" s="8">
        <f>data!D16</f>
        <v>100</v>
      </c>
      <c r="E16" s="27">
        <f>data!E16</f>
        <v>5.5</v>
      </c>
      <c r="F16" s="28">
        <f>0.7*D16</f>
        <v>70</v>
      </c>
      <c r="G16" s="29">
        <v>10</v>
      </c>
      <c r="H16" s="29">
        <f t="shared" si="1"/>
        <v>20</v>
      </c>
      <c r="I16" s="29"/>
      <c r="J16" s="29"/>
      <c r="K16" s="29"/>
      <c r="L16" s="30"/>
      <c r="M16" s="34"/>
      <c r="N16" s="34"/>
    </row>
    <row r="17" spans="1:14" ht="30.75" thickBot="1" x14ac:dyDescent="0.25">
      <c r="A17" s="3"/>
      <c r="B17" s="5" t="s">
        <v>16</v>
      </c>
      <c r="C17" s="8">
        <f>data!C17</f>
        <v>10</v>
      </c>
      <c r="D17" s="8">
        <f>data!D17</f>
        <v>50</v>
      </c>
      <c r="E17" s="27">
        <f>data!E17</f>
        <v>5</v>
      </c>
      <c r="F17" s="31"/>
      <c r="G17" s="32"/>
      <c r="H17" s="32">
        <f t="shared" si="1"/>
        <v>10</v>
      </c>
      <c r="I17" s="25">
        <v>10</v>
      </c>
      <c r="J17" s="25">
        <v>40</v>
      </c>
      <c r="K17" s="25">
        <v>20</v>
      </c>
      <c r="L17" s="26">
        <v>70</v>
      </c>
      <c r="M17" s="35"/>
      <c r="N17" s="35"/>
    </row>
    <row r="19" spans="1:14" x14ac:dyDescent="0.2">
      <c r="A19" s="9" t="s">
        <v>21</v>
      </c>
    </row>
    <row r="20" spans="1:14" ht="13.5" thickBot="1" x14ac:dyDescent="0.25"/>
    <row r="21" spans="1:14" ht="45.75" thickBot="1" x14ac:dyDescent="0.25">
      <c r="A21" s="1"/>
      <c r="B21" s="2" t="s">
        <v>1</v>
      </c>
      <c r="C21" s="2" t="s">
        <v>2</v>
      </c>
      <c r="D21" s="2" t="s">
        <v>3</v>
      </c>
      <c r="E21" s="2" t="s">
        <v>4</v>
      </c>
      <c r="F21" s="2" t="s">
        <v>5</v>
      </c>
      <c r="G21" s="2" t="s">
        <v>6</v>
      </c>
      <c r="H21" s="2" t="s">
        <v>7</v>
      </c>
    </row>
    <row r="22" spans="1:14" ht="30.75" thickBot="1" x14ac:dyDescent="0.25">
      <c r="A22" s="4" t="s">
        <v>1</v>
      </c>
      <c r="B22" s="5">
        <f>data!B22</f>
        <v>1</v>
      </c>
      <c r="C22" s="5">
        <f>data!C22</f>
        <v>1.5</v>
      </c>
      <c r="D22" s="5">
        <f>data!D22</f>
        <v>1.5</v>
      </c>
      <c r="E22" s="5">
        <f>data!E22</f>
        <v>1.8</v>
      </c>
      <c r="F22" s="5">
        <f>data!F22</f>
        <v>1.7</v>
      </c>
      <c r="G22" s="5">
        <f>data!G22</f>
        <v>2</v>
      </c>
      <c r="H22" s="5">
        <f>data!H22</f>
        <v>2.2000000000000002</v>
      </c>
    </row>
    <row r="23" spans="1:14" ht="30.75" thickBot="1" x14ac:dyDescent="0.25">
      <c r="A23" s="4" t="s">
        <v>2</v>
      </c>
      <c r="B23" s="5">
        <f>data!B23</f>
        <v>1.5</v>
      </c>
      <c r="C23" s="5">
        <f>data!C23</f>
        <v>1</v>
      </c>
      <c r="D23" s="5">
        <f>data!D23</f>
        <v>1.7</v>
      </c>
      <c r="E23" s="5">
        <f>data!E23</f>
        <v>2</v>
      </c>
      <c r="F23" s="5">
        <f>data!F23</f>
        <v>1.9</v>
      </c>
      <c r="G23" s="5">
        <f>data!G23</f>
        <v>2.2000000000000002</v>
      </c>
      <c r="H23" s="5">
        <f>data!H23</f>
        <v>2.2000000000000002</v>
      </c>
    </row>
    <row r="24" spans="1:14" ht="30.75" thickBot="1" x14ac:dyDescent="0.25">
      <c r="A24" s="4" t="s">
        <v>3</v>
      </c>
      <c r="B24" s="5">
        <f>data!B24</f>
        <v>1.5</v>
      </c>
      <c r="C24" s="5">
        <f>data!C24</f>
        <v>1.7</v>
      </c>
      <c r="D24" s="5">
        <f>data!D24</f>
        <v>1</v>
      </c>
      <c r="E24" s="5">
        <f>data!E24</f>
        <v>1.2</v>
      </c>
      <c r="F24" s="5">
        <f>data!F24</f>
        <v>1.8</v>
      </c>
      <c r="G24" s="5">
        <f>data!G24</f>
        <v>1.7</v>
      </c>
      <c r="H24" s="5">
        <f>data!H24</f>
        <v>1.4</v>
      </c>
    </row>
    <row r="25" spans="1:14" ht="45.75" thickBot="1" x14ac:dyDescent="0.25">
      <c r="A25" s="4" t="s">
        <v>4</v>
      </c>
      <c r="B25" s="5">
        <f>data!B25</f>
        <v>1.8</v>
      </c>
      <c r="C25" s="5">
        <f>data!C25</f>
        <v>2</v>
      </c>
      <c r="D25" s="5">
        <f>data!D25</f>
        <v>1.2</v>
      </c>
      <c r="E25" s="5">
        <f>data!E25</f>
        <v>1</v>
      </c>
      <c r="F25" s="5">
        <f>data!F25</f>
        <v>1.8</v>
      </c>
      <c r="G25" s="5">
        <f>data!G25</f>
        <v>1.6</v>
      </c>
      <c r="H25" s="5">
        <f>data!H25</f>
        <v>1.5</v>
      </c>
    </row>
    <row r="26" spans="1:14" ht="15.75" thickBot="1" x14ac:dyDescent="0.25">
      <c r="A26" s="4" t="s">
        <v>5</v>
      </c>
      <c r="B26" s="5">
        <f>data!B26</f>
        <v>1.7</v>
      </c>
      <c r="C26" s="5">
        <f>data!C26</f>
        <v>1.9</v>
      </c>
      <c r="D26" s="5">
        <f>data!D26</f>
        <v>1.8</v>
      </c>
      <c r="E26" s="5">
        <f>data!E26</f>
        <v>1.8</v>
      </c>
      <c r="F26" s="5">
        <f>data!F26</f>
        <v>1</v>
      </c>
      <c r="G26" s="5">
        <f>data!G26</f>
        <v>1.2</v>
      </c>
      <c r="H26" s="5">
        <f>data!H26</f>
        <v>1.9</v>
      </c>
    </row>
    <row r="27" spans="1:14" ht="45.75" thickBot="1" x14ac:dyDescent="0.25">
      <c r="A27" s="4" t="s">
        <v>17</v>
      </c>
      <c r="B27" s="5">
        <f>data!B27</f>
        <v>2</v>
      </c>
      <c r="C27" s="5">
        <f>data!C27</f>
        <v>2.2000000000000002</v>
      </c>
      <c r="D27" s="5">
        <f>data!D27</f>
        <v>1.7</v>
      </c>
      <c r="E27" s="5">
        <f>data!E27</f>
        <v>1.6</v>
      </c>
      <c r="F27" s="5">
        <f>data!F27</f>
        <v>1.2</v>
      </c>
      <c r="G27" s="5">
        <f>data!G27</f>
        <v>1</v>
      </c>
      <c r="H27" s="5">
        <f>data!H27</f>
        <v>1.8</v>
      </c>
    </row>
    <row r="28" spans="1:14" ht="15.75" thickBot="1" x14ac:dyDescent="0.25">
      <c r="A28" s="4" t="s">
        <v>7</v>
      </c>
      <c r="B28" s="5">
        <f>data!B28</f>
        <v>2.2000000000000002</v>
      </c>
      <c r="C28" s="5">
        <f>data!C28</f>
        <v>2.2000000000000002</v>
      </c>
      <c r="D28" s="5">
        <f>data!D28</f>
        <v>1.4</v>
      </c>
      <c r="E28" s="5">
        <f>data!E28</f>
        <v>1.5</v>
      </c>
      <c r="F28" s="5">
        <f>data!F28</f>
        <v>1.9</v>
      </c>
      <c r="G28" s="5">
        <f>data!G28</f>
        <v>1.8</v>
      </c>
      <c r="H28" s="5">
        <f>data!H28</f>
        <v>1</v>
      </c>
    </row>
    <row r="30" spans="1:14" x14ac:dyDescent="0.2">
      <c r="A30" s="9" t="s">
        <v>22</v>
      </c>
    </row>
    <row r="31" spans="1:14" ht="13.5" thickBot="1" x14ac:dyDescent="0.25">
      <c r="A31" s="9"/>
    </row>
    <row r="32" spans="1:14" ht="45" x14ac:dyDescent="0.2">
      <c r="C32" s="12" t="s">
        <v>1</v>
      </c>
      <c r="D32" s="12" t="s">
        <v>2</v>
      </c>
      <c r="E32" s="12" t="s">
        <v>3</v>
      </c>
      <c r="F32" s="12" t="s">
        <v>4</v>
      </c>
      <c r="G32" s="12" t="s">
        <v>5</v>
      </c>
      <c r="H32" s="12" t="s">
        <v>6</v>
      </c>
      <c r="I32" s="12" t="s">
        <v>7</v>
      </c>
    </row>
    <row r="33" spans="1:15" ht="30.75" thickBot="1" x14ac:dyDescent="0.25">
      <c r="A33" s="7"/>
      <c r="B33" s="11" t="s">
        <v>3</v>
      </c>
      <c r="C33" s="13">
        <f>$E12+B24+(B7/100)*($E$12+($D$12/$C$12)+B24)</f>
        <v>7.875</v>
      </c>
      <c r="D33" s="13">
        <f>$E12+C24+(C7/100)*($E$12+($D$12/$C$12)+C24)</f>
        <v>10.24</v>
      </c>
      <c r="E33" s="13">
        <f>$E12+D24</f>
        <v>7</v>
      </c>
      <c r="F33" s="13">
        <f>$E12+E24+(E7/100)*($E$12+($D$12/$C$12)+E24)</f>
        <v>9.0299999999999994</v>
      </c>
      <c r="G33" s="13">
        <f>$E12+F24+(F7/100)*($E$12+($D$12/$C$12)+F24)</f>
        <v>8.3119999999999994</v>
      </c>
      <c r="H33" s="13">
        <f>$E12+G24+(G7/100)*($E$12+($D$12/$C$12)+G24)</f>
        <v>10.494</v>
      </c>
      <c r="I33" s="13">
        <f>$E12+H24+(H7/100)*($E$12+($D$12/$C$12)+H24)</f>
        <v>10.5</v>
      </c>
    </row>
    <row r="34" spans="1:15" ht="30.75" thickBot="1" x14ac:dyDescent="0.25">
      <c r="A34" s="7" t="s">
        <v>14</v>
      </c>
      <c r="B34" s="11" t="s">
        <v>1</v>
      </c>
      <c r="C34" s="13">
        <f>$E13+B22</f>
        <v>6.5</v>
      </c>
      <c r="D34" s="13">
        <f t="shared" ref="D34:I34" si="2">$E13+C22+(C7/100)*($E13+($D$13/$C$13)+C22)</f>
        <v>9.4</v>
      </c>
      <c r="E34" s="13">
        <f t="shared" si="2"/>
        <v>7.48</v>
      </c>
      <c r="F34" s="13">
        <f t="shared" si="2"/>
        <v>9.1449999999999996</v>
      </c>
      <c r="G34" s="13">
        <f t="shared" si="2"/>
        <v>7.6880000000000006</v>
      </c>
      <c r="H34" s="13">
        <f t="shared" si="2"/>
        <v>10.25</v>
      </c>
      <c r="I34" s="13">
        <f t="shared" si="2"/>
        <v>10.875</v>
      </c>
    </row>
    <row r="35" spans="1:15" ht="30.75" thickBot="1" x14ac:dyDescent="0.25">
      <c r="A35" s="3"/>
      <c r="B35" s="11" t="s">
        <v>2</v>
      </c>
      <c r="C35" s="13">
        <f>$E14+B23+(B7/100)*($E14+($D$14/$C$14)+B23)</f>
        <v>7.1840000000000002</v>
      </c>
      <c r="D35" s="13">
        <f>$E14+C23</f>
        <v>6.3</v>
      </c>
      <c r="E35" s="13">
        <f>$E14+D23+(D7/100)*($E14+($D$14/$C$14)+D23)</f>
        <v>7.52</v>
      </c>
      <c r="F35" s="13">
        <f>$E14+E23+(E7/100)*($E14+($D$14/$C$14)+E23)</f>
        <v>9.2949999999999999</v>
      </c>
      <c r="G35" s="13">
        <f>$E14+F23+(F7/100)*($E14+($D$14/$C$14)+F23)</f>
        <v>7.7279999999999998</v>
      </c>
      <c r="H35" s="13">
        <f>$E14+G23+(G7/100)*($E14+($D$14/$C$14)+G23)</f>
        <v>10.47</v>
      </c>
      <c r="I35" s="13">
        <f>$E14+H23+(H7/100)*($E14+($D$14/$C$14)+H23)</f>
        <v>10.875</v>
      </c>
    </row>
    <row r="36" spans="1:15" ht="30.75" thickBot="1" x14ac:dyDescent="0.25">
      <c r="A36" s="7"/>
      <c r="B36" s="11" t="s">
        <v>3</v>
      </c>
      <c r="C36" s="13">
        <f>$E15+B24+(B7/100)*($E$15+($D$15/$C$15)+B24)</f>
        <v>7.875</v>
      </c>
      <c r="D36" s="13">
        <f>$E15+C24+(C7/100)*($E$15+($D$15/$C$15)+C24)</f>
        <v>10.24</v>
      </c>
      <c r="E36" s="13">
        <f>$E15+D24</f>
        <v>7</v>
      </c>
      <c r="F36" s="13">
        <f>$E15+E24+(E7/100)*($E$15+($D$15/$C$15)+E24)</f>
        <v>9.0299999999999994</v>
      </c>
      <c r="G36" s="13">
        <f>$E15+F24+(F7/100)*($E$15+($D$15/$C$15)+F24)</f>
        <v>8.3119999999999994</v>
      </c>
      <c r="H36" s="13">
        <f>$E15+G24+(G7/100)*($E$15+($D$15/$C$15)+G24)</f>
        <v>10.494</v>
      </c>
      <c r="I36" s="13">
        <f>$E15+H24+(H7/100)*($E$15+($D$15/$C$15)+H24)</f>
        <v>10.5</v>
      </c>
    </row>
    <row r="37" spans="1:15" ht="30.75" thickBot="1" x14ac:dyDescent="0.25">
      <c r="A37" s="7" t="s">
        <v>15</v>
      </c>
      <c r="B37" s="11" t="s">
        <v>1</v>
      </c>
      <c r="C37" s="13">
        <f>$E16+B22</f>
        <v>6.5</v>
      </c>
      <c r="D37" s="13">
        <f t="shared" ref="D37:I37" si="3">$E16+C22+(C7/100)*($E16+($D$16/$C$16)+C22)</f>
        <v>9.4</v>
      </c>
      <c r="E37" s="13">
        <f t="shared" si="3"/>
        <v>7.48</v>
      </c>
      <c r="F37" s="13">
        <f t="shared" si="3"/>
        <v>9.1449999999999996</v>
      </c>
      <c r="G37" s="13">
        <f t="shared" si="3"/>
        <v>7.6880000000000006</v>
      </c>
      <c r="H37" s="13">
        <f t="shared" si="3"/>
        <v>10.25</v>
      </c>
      <c r="I37" s="13">
        <f t="shared" si="3"/>
        <v>10.875</v>
      </c>
    </row>
    <row r="38" spans="1:15" ht="30.75" thickBot="1" x14ac:dyDescent="0.25">
      <c r="A38" s="3"/>
      <c r="B38" s="11" t="s">
        <v>16</v>
      </c>
      <c r="C38" s="13">
        <f>$E17+B27+(B7/100)*($E17+($D$17/$C$17)+B27)</f>
        <v>7.36</v>
      </c>
      <c r="D38" s="13">
        <f>$E17+C27+(C7/100)*($E17+($D$17/$C$17)+C27)</f>
        <v>9.64</v>
      </c>
      <c r="E38" s="13">
        <f>$E17+D27+(D7/100)*($E17+($D$17/$C$17)+D27)</f>
        <v>7.1680000000000001</v>
      </c>
      <c r="F38" s="13">
        <f>$E17+E27+(E7/100)*($E17+($D$17/$C$17)+E27)</f>
        <v>8.34</v>
      </c>
      <c r="G38" s="13">
        <f>$E17+F27+(F7/100)*($E17+($D$17/$C$17)+F27)</f>
        <v>6.6479999999999997</v>
      </c>
      <c r="H38" s="13">
        <f>$E17+G27</f>
        <v>6</v>
      </c>
      <c r="I38" s="13">
        <f>$E17+H27+(H7/100)*($E17+($D$17/$C$17)+H27)</f>
        <v>9.75</v>
      </c>
    </row>
    <row r="40" spans="1:15" x14ac:dyDescent="0.2">
      <c r="A40" s="9" t="s">
        <v>23</v>
      </c>
    </row>
    <row r="41" spans="1:15" ht="13.5" thickBot="1" x14ac:dyDescent="0.25">
      <c r="A41" s="9"/>
    </row>
    <row r="42" spans="1:15" ht="45" x14ac:dyDescent="0.2">
      <c r="C42" s="12" t="s">
        <v>1</v>
      </c>
      <c r="D42" s="12" t="s">
        <v>2</v>
      </c>
      <c r="E42" s="12" t="s">
        <v>3</v>
      </c>
      <c r="F42" s="12" t="s">
        <v>4</v>
      </c>
      <c r="G42" s="12" t="s">
        <v>5</v>
      </c>
      <c r="H42" s="12" t="s">
        <v>6</v>
      </c>
      <c r="I42" s="12" t="s">
        <v>7</v>
      </c>
      <c r="J42" s="14" t="s">
        <v>29</v>
      </c>
      <c r="K42" s="18" t="s">
        <v>30</v>
      </c>
      <c r="L42" s="18" t="s">
        <v>31</v>
      </c>
      <c r="M42" s="18" t="s">
        <v>35</v>
      </c>
      <c r="N42" s="18" t="s">
        <v>36</v>
      </c>
      <c r="O42" s="18" t="s">
        <v>11</v>
      </c>
    </row>
    <row r="43" spans="1:15" ht="30.75" thickBot="1" x14ac:dyDescent="0.25">
      <c r="A43" s="7"/>
      <c r="B43" s="11" t="s">
        <v>3</v>
      </c>
      <c r="C43" s="13">
        <v>0</v>
      </c>
      <c r="D43" s="13">
        <v>0</v>
      </c>
      <c r="E43" s="13">
        <v>20</v>
      </c>
      <c r="F43" s="13">
        <v>0</v>
      </c>
      <c r="G43" s="13">
        <v>0</v>
      </c>
      <c r="H43" s="13">
        <v>0</v>
      </c>
      <c r="I43" s="13">
        <v>0</v>
      </c>
      <c r="J43" s="19">
        <v>0</v>
      </c>
      <c r="K43" s="19">
        <v>0</v>
      </c>
      <c r="L43" s="19">
        <f t="shared" ref="L43:L48" si="4">1-J43-K43</f>
        <v>1</v>
      </c>
      <c r="M43" s="19"/>
      <c r="N43" s="19"/>
      <c r="O43" s="13">
        <f>(1-J43-K43)*C12+J43*G12-SUM(C43:I43)</f>
        <v>0</v>
      </c>
    </row>
    <row r="44" spans="1:15" ht="30.75" thickBot="1" x14ac:dyDescent="0.25">
      <c r="A44" s="7" t="s">
        <v>14</v>
      </c>
      <c r="B44" s="11" t="s">
        <v>1</v>
      </c>
      <c r="C44" s="13">
        <v>15.599999999962073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9">
        <v>0</v>
      </c>
      <c r="K44" s="19">
        <v>0</v>
      </c>
      <c r="L44" s="19">
        <f t="shared" si="4"/>
        <v>1</v>
      </c>
      <c r="M44" s="19"/>
      <c r="N44" s="19"/>
      <c r="O44" s="13">
        <f>(1-J44-K44)*C13+J44*G13-SUM(C44:I44)</f>
        <v>4.4000000000379274</v>
      </c>
    </row>
    <row r="45" spans="1:15" ht="30.75" thickBot="1" x14ac:dyDescent="0.25">
      <c r="A45" s="3"/>
      <c r="B45" s="11" t="s">
        <v>2</v>
      </c>
      <c r="C45" s="13">
        <v>0</v>
      </c>
      <c r="D45" s="13">
        <v>6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20">
        <v>0</v>
      </c>
      <c r="K45" s="19">
        <v>0</v>
      </c>
      <c r="L45" s="19">
        <f t="shared" si="4"/>
        <v>1</v>
      </c>
      <c r="M45" s="19"/>
      <c r="N45" s="19"/>
      <c r="O45" s="13">
        <f>(1-J45-K45)*C14+J45*G14-SUM(C45:I45)</f>
        <v>4</v>
      </c>
    </row>
    <row r="46" spans="1:15" ht="30.75" thickBot="1" x14ac:dyDescent="0.25">
      <c r="A46" s="7"/>
      <c r="B46" s="11" t="s">
        <v>3</v>
      </c>
      <c r="C46" s="13">
        <v>0</v>
      </c>
      <c r="D46" s="13">
        <v>0</v>
      </c>
      <c r="E46" s="13">
        <v>-4.99600472152936E-16</v>
      </c>
      <c r="F46" s="13">
        <v>0</v>
      </c>
      <c r="G46" s="13">
        <v>0</v>
      </c>
      <c r="H46" s="13">
        <v>0</v>
      </c>
      <c r="I46" s="13">
        <v>0</v>
      </c>
      <c r="J46" s="19">
        <v>-4.9960047215778266E-17</v>
      </c>
      <c r="K46" s="19">
        <v>1</v>
      </c>
      <c r="L46" s="19">
        <f t="shared" si="4"/>
        <v>0</v>
      </c>
      <c r="M46" s="19"/>
      <c r="N46" s="19"/>
      <c r="O46" s="13">
        <f>(1-J46-K46)*C15+J46*G15-SUM(C46:I46)</f>
        <v>-4.8466627940647439E-27</v>
      </c>
    </row>
    <row r="47" spans="1:15" ht="30.75" thickBot="1" x14ac:dyDescent="0.25">
      <c r="A47" s="7" t="s">
        <v>15</v>
      </c>
      <c r="B47" s="11" t="s">
        <v>1</v>
      </c>
      <c r="C47" s="13">
        <v>6.4000000000227324</v>
      </c>
      <c r="D47" s="13">
        <v>0</v>
      </c>
      <c r="E47" s="13">
        <v>4</v>
      </c>
      <c r="F47" s="13">
        <v>9.5999999999644654</v>
      </c>
      <c r="G47" s="13">
        <v>0</v>
      </c>
      <c r="H47" s="13">
        <v>0</v>
      </c>
      <c r="I47" s="13">
        <v>0</v>
      </c>
      <c r="J47" s="19">
        <v>0</v>
      </c>
      <c r="K47" s="19">
        <v>0</v>
      </c>
      <c r="L47" s="19">
        <f t="shared" si="4"/>
        <v>1</v>
      </c>
      <c r="M47" s="19"/>
      <c r="N47" s="19"/>
      <c r="O47" s="13">
        <f>(1-J47-K47)*C16+J47*G16-SUM(C47:I47)</f>
        <v>1.2803980098397005E-11</v>
      </c>
    </row>
    <row r="48" spans="1:15" ht="30.75" thickBot="1" x14ac:dyDescent="0.25">
      <c r="A48" s="3"/>
      <c r="B48" s="11" t="s">
        <v>16</v>
      </c>
      <c r="C48" s="13">
        <v>0</v>
      </c>
      <c r="D48" s="13">
        <v>0</v>
      </c>
      <c r="E48" s="13">
        <v>0</v>
      </c>
      <c r="F48" s="13">
        <v>3.6000000000355339</v>
      </c>
      <c r="G48" s="13">
        <v>9</v>
      </c>
      <c r="H48" s="13">
        <v>15</v>
      </c>
      <c r="I48" s="13">
        <v>2.4</v>
      </c>
      <c r="J48" s="19">
        <v>0</v>
      </c>
      <c r="K48" s="19">
        <v>0</v>
      </c>
      <c r="L48" s="19">
        <f t="shared" si="4"/>
        <v>1</v>
      </c>
      <c r="M48" s="19">
        <v>0</v>
      </c>
      <c r="N48" s="19">
        <v>1</v>
      </c>
      <c r="O48" s="13">
        <f>(1-J48-K48)*C17+J48*G17-SUM(C48:I48)+M48*I17+K17*N48</f>
        <v>-3.553424221536261E-11</v>
      </c>
    </row>
    <row r="49" spans="1:14" ht="15" x14ac:dyDescent="0.2">
      <c r="B49" s="15" t="s">
        <v>24</v>
      </c>
      <c r="C49" s="10">
        <f t="shared" ref="C49:I49" si="5">B6-SUM(C43:C48)</f>
        <v>1.5194956404229742E-11</v>
      </c>
      <c r="D49" s="10">
        <f t="shared" si="5"/>
        <v>0</v>
      </c>
      <c r="E49" s="10">
        <f t="shared" si="5"/>
        <v>0</v>
      </c>
      <c r="F49" s="10">
        <f t="shared" si="5"/>
        <v>0</v>
      </c>
      <c r="G49" s="10">
        <f t="shared" si="5"/>
        <v>0</v>
      </c>
      <c r="H49" s="10">
        <f t="shared" si="5"/>
        <v>0</v>
      </c>
      <c r="I49" s="10">
        <f t="shared" si="5"/>
        <v>0</v>
      </c>
      <c r="N49" s="10">
        <f>M48+N48</f>
        <v>1</v>
      </c>
    </row>
    <row r="51" spans="1:14" x14ac:dyDescent="0.2">
      <c r="A51" t="s">
        <v>25</v>
      </c>
      <c r="D51" s="10">
        <f>SUMPRODUCT(C43:I48,C33:I38)+SUMPRODUCT(J43:J48,F12:F17)+SUMPRODUCT(H12:H17,K43:K48)+SUMPRODUCT(L43:L48,D12:D17)+M48*J17+L17*N48</f>
        <v>1141.7679999998727</v>
      </c>
    </row>
  </sheetData>
  <phoneticPr fontId="2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data</vt:lpstr>
      <vt:lpstr>merger(shutdown)</vt:lpstr>
      <vt:lpstr>Sheet2</vt:lpstr>
      <vt:lpstr>Sheet3</vt:lpstr>
      <vt:lpstr>data!OLE_LINK2</vt:lpstr>
      <vt:lpstr>'merger(shutdown)'!OLE_LINK2</vt:lpstr>
    </vt:vector>
  </TitlesOfParts>
  <Company>Kellogg School of Management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Supply Chain Management - 5th edition</dc:title>
  <dc:subject>Chapter 5 Problem 5</dc:subject>
  <dc:creator>Jay Mabe</dc:creator>
  <cp:lastModifiedBy>Jay Mabe</cp:lastModifiedBy>
  <dcterms:created xsi:type="dcterms:W3CDTF">2005-01-04T17:32:47Z</dcterms:created>
  <dcterms:modified xsi:type="dcterms:W3CDTF">2014-06-13T19:58:02Z</dcterms:modified>
</cp:coreProperties>
</file>