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5480" windowHeight="1011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Sheet1!$H$5:$Q$8,Sheet1!$B$22:$E$25,Sheet1!$H$22:$K$25,Sheet1!$N$22:$Q$25,Sheet1!$T$22:$W$25,Sheet1!$Z$22:$AC$25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Sheet1!$H$5:$Q$8</definedName>
    <definedName name="solver_lhs10" localSheetId="0" hidden="1">Sheet1!$Y$22:$Y$25</definedName>
    <definedName name="solver_lhs11" localSheetId="0" hidden="1">Sheet1!$AE$22:$AE$25</definedName>
    <definedName name="solver_lhs12" localSheetId="0" hidden="1">Sheet1!$B$26:$E$26</definedName>
    <definedName name="solver_lhs13" localSheetId="0" hidden="1">Sheet1!$H$26:$K$26</definedName>
    <definedName name="solver_lhs14" localSheetId="0" hidden="1">Sheet1!$N$26:$Q$26</definedName>
    <definedName name="solver_lhs15" localSheetId="0" hidden="1">Sheet1!$T$26:$W$26</definedName>
    <definedName name="solver_lhs16" localSheetId="0" hidden="1">Sheet1!$B$22:$E$25</definedName>
    <definedName name="solver_lhs2" localSheetId="0" hidden="1">Sheet1!$Z$26:$AC$26</definedName>
    <definedName name="solver_lhs3" localSheetId="0" hidden="1">Sheet1!$H$22:$K$25</definedName>
    <definedName name="solver_lhs4" localSheetId="0" hidden="1">Sheet1!$N$22:$Q$25</definedName>
    <definedName name="solver_lhs5" localSheetId="0" hidden="1">Sheet1!$T$22:$W$25</definedName>
    <definedName name="solver_lhs6" localSheetId="0" hidden="1">Sheet1!$Z$22:$AC$25</definedName>
    <definedName name="solver_lhs7" localSheetId="0" hidden="1">Sheet1!$G$22:$G$25</definedName>
    <definedName name="solver_lhs8" localSheetId="0" hidden="1">Sheet1!$M$22:$M$25</definedName>
    <definedName name="solver_lhs9" localSheetId="0" hidden="1">Sheet1!$S$22:$S$25</definedName>
    <definedName name="solver_lin" localSheetId="0" hidden="1">1</definedName>
    <definedName name="solver_neg" localSheetId="0" hidden="1">2</definedName>
    <definedName name="solver_num" localSheetId="0" hidden="1">16</definedName>
    <definedName name="solver_nwt" localSheetId="0" hidden="1">1</definedName>
    <definedName name="solver_opt" localSheetId="0" hidden="1">Sheet1!$C$31</definedName>
    <definedName name="solver_pre" localSheetId="0" hidden="1">0.000001</definedName>
    <definedName name="solver_rel1" localSheetId="0" hidden="1">5</definedName>
    <definedName name="solver_rel10" localSheetId="0" hidden="1">3</definedName>
    <definedName name="solver_rel11" localSheetId="0" hidden="1">3</definedName>
    <definedName name="solver_rel12" localSheetId="0" hidden="1">2</definedName>
    <definedName name="solver_rel13" localSheetId="0" hidden="1">2</definedName>
    <definedName name="solver_rel14" localSheetId="0" hidden="1">2</definedName>
    <definedName name="solver_rel15" localSheetId="0" hidden="1">2</definedName>
    <definedName name="solver_rel16" localSheetId="0" hidden="1">3</definedName>
    <definedName name="solver_rel2" localSheetId="0" hidden="1">2</definedName>
    <definedName name="solver_rel3" localSheetId="0" hidden="1">3</definedName>
    <definedName name="solver_rel4" localSheetId="0" hidden="1">3</definedName>
    <definedName name="solver_rel5" localSheetId="0" hidden="1">3</definedName>
    <definedName name="solver_rel6" localSheetId="0" hidden="1">3</definedName>
    <definedName name="solver_rel7" localSheetId="0" hidden="1">3</definedName>
    <definedName name="solver_rel8" localSheetId="0" hidden="1">3</definedName>
    <definedName name="solver_rel9" localSheetId="0" hidden="1">3</definedName>
    <definedName name="solver_rhs1" localSheetId="0" hidden="1">binary</definedName>
    <definedName name="solver_rhs10" localSheetId="0" hidden="1">0</definedName>
    <definedName name="solver_rhs11" localSheetId="0" hidden="1">0</definedName>
    <definedName name="solver_rhs12" localSheetId="0" hidden="1">0</definedName>
    <definedName name="solver_rhs13" localSheetId="0" hidden="1">0</definedName>
    <definedName name="solver_rhs14" localSheetId="0" hidden="1">0</definedName>
    <definedName name="solver_rhs15" localSheetId="0" hidden="1">0</definedName>
    <definedName name="solver_rhs16" localSheetId="0" hidden="1">0</definedName>
    <definedName name="solver_rhs2" localSheetId="0" hidden="1">0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5621"/>
</workbook>
</file>

<file path=xl/calcChain.xml><?xml version="1.0" encoding="utf-8"?>
<calcChain xmlns="http://schemas.openxmlformats.org/spreadsheetml/2006/main">
  <c r="B13" i="1" l="1"/>
  <c r="B14" i="1" s="1"/>
  <c r="C13" i="1"/>
  <c r="D13" i="1"/>
  <c r="E13" i="1"/>
  <c r="E14" i="1" s="1"/>
  <c r="C14" i="1"/>
  <c r="C15" i="1" s="1"/>
  <c r="D14" i="1"/>
  <c r="D15" i="1" s="1"/>
  <c r="F22" i="1"/>
  <c r="G22" i="1" s="1"/>
  <c r="L22" i="1"/>
  <c r="M22" i="1"/>
  <c r="R22" i="1"/>
  <c r="S22" i="1" s="1"/>
  <c r="F23" i="1"/>
  <c r="G23" i="1" s="1"/>
  <c r="F24" i="1"/>
  <c r="G24" i="1"/>
  <c r="L24" i="1"/>
  <c r="M24" i="1" s="1"/>
  <c r="F25" i="1"/>
  <c r="G25" i="1" s="1"/>
  <c r="L25" i="1"/>
  <c r="M25" i="1"/>
  <c r="R25" i="1"/>
  <c r="S25" i="1" s="1"/>
  <c r="B26" i="1"/>
  <c r="C26" i="1"/>
  <c r="D26" i="1"/>
  <c r="E26" i="1"/>
  <c r="I26" i="1"/>
  <c r="J26" i="1"/>
  <c r="C27" i="1"/>
  <c r="I27" i="1"/>
  <c r="O27" i="1"/>
  <c r="O28" i="1" s="1"/>
  <c r="U27" i="1"/>
  <c r="U28" i="1" s="1"/>
  <c r="AA27" i="1"/>
  <c r="AF27" i="1" s="1"/>
  <c r="C28" i="1"/>
  <c r="I28" i="1"/>
  <c r="B15" i="1" l="1"/>
  <c r="H26" i="1"/>
  <c r="D16" i="1"/>
  <c r="P26" i="1"/>
  <c r="AF28" i="1"/>
  <c r="AG28" i="1" s="1"/>
  <c r="AH28" i="1" s="1"/>
  <c r="AI28" i="1" s="1"/>
  <c r="AJ28" i="1" s="1"/>
  <c r="AK28" i="1" s="1"/>
  <c r="AL28" i="1" s="1"/>
  <c r="AM28" i="1" s="1"/>
  <c r="AN28" i="1" s="1"/>
  <c r="AO28" i="1" s="1"/>
  <c r="AG27" i="1"/>
  <c r="AH27" i="1" s="1"/>
  <c r="AI27" i="1" s="1"/>
  <c r="AJ27" i="1" s="1"/>
  <c r="AK27" i="1" s="1"/>
  <c r="AL27" i="1" s="1"/>
  <c r="AM27" i="1" s="1"/>
  <c r="AN27" i="1" s="1"/>
  <c r="AO27" i="1" s="1"/>
  <c r="C16" i="1"/>
  <c r="O26" i="1"/>
  <c r="K26" i="1"/>
  <c r="E15" i="1"/>
  <c r="AA28" i="1"/>
  <c r="C31" i="1" s="1"/>
  <c r="X25" i="1"/>
  <c r="R24" i="1"/>
  <c r="L23" i="1"/>
  <c r="X22" i="1"/>
  <c r="E16" i="1" l="1"/>
  <c r="Q26" i="1"/>
  <c r="Y22" i="1"/>
  <c r="AD22" i="1"/>
  <c r="AE22" i="1" s="1"/>
  <c r="V26" i="1"/>
  <c r="D17" i="1"/>
  <c r="AB26" i="1" s="1"/>
  <c r="M23" i="1"/>
  <c r="R23" i="1"/>
  <c r="X24" i="1"/>
  <c r="S24" i="1"/>
  <c r="U26" i="1"/>
  <c r="C17" i="1"/>
  <c r="AA26" i="1" s="1"/>
  <c r="N26" i="1"/>
  <c r="B16" i="1"/>
  <c r="Y25" i="1"/>
  <c r="AD25" i="1"/>
  <c r="AE25" i="1" s="1"/>
  <c r="Y24" i="1" l="1"/>
  <c r="AD24" i="1"/>
  <c r="AE24" i="1" s="1"/>
  <c r="T26" i="1"/>
  <c r="B17" i="1"/>
  <c r="Z26" i="1" s="1"/>
  <c r="S23" i="1"/>
  <c r="X23" i="1"/>
  <c r="E17" i="1"/>
  <c r="AC26" i="1" s="1"/>
  <c r="W26" i="1"/>
  <c r="Y23" i="1" l="1"/>
  <c r="AD23" i="1"/>
  <c r="AE23" i="1" s="1"/>
</calcChain>
</file>

<file path=xl/comments1.xml><?xml version="1.0" encoding="utf-8"?>
<comments xmlns="http://schemas.openxmlformats.org/spreadsheetml/2006/main">
  <authors>
    <author>TALLURI</author>
    <author>schopra</author>
  </authors>
  <commentList>
    <comment ref="H7" authorId="0">
      <text>
        <r>
          <rPr>
            <sz val="8"/>
            <color indexed="81"/>
            <rFont val="Tahoma"/>
            <family val="2"/>
          </rPr>
          <t>TALLURI: indicates capacity expanison in year 1 in Kolkata</t>
        </r>
      </text>
    </comment>
    <comment ref="B20" authorId="1">
      <text>
        <r>
          <rPr>
            <b/>
            <sz val="8"/>
            <color indexed="81"/>
            <rFont val="Tahoma"/>
            <family val="2"/>
          </rPr>
          <t>schopra:</t>
        </r>
        <r>
          <rPr>
            <sz val="8"/>
            <color indexed="81"/>
            <rFont val="Tahoma"/>
            <family val="2"/>
          </rPr>
          <t xml:space="preserve">
year 1 decision variables on quantity shipped and constraints</t>
        </r>
      </text>
    </comment>
    <comment ref="E22" authorId="0">
      <text>
        <r>
          <rPr>
            <sz val="8"/>
            <color indexed="81"/>
            <rFont val="Tahoma"/>
            <family val="2"/>
          </rPr>
          <t xml:space="preserve">TALLURI: units shipped </t>
        </r>
      </text>
    </comment>
    <comment ref="F24" authorId="0">
      <text>
        <r>
          <rPr>
            <sz val="8"/>
            <color indexed="81"/>
            <rFont val="Tahoma"/>
            <family val="2"/>
          </rPr>
          <t xml:space="preserve">TALLURI: capacity expansion </t>
        </r>
      </text>
    </comment>
    <comment ref="AF27" authorId="1">
      <text>
        <r>
          <rPr>
            <b/>
            <sz val="8"/>
            <color indexed="81"/>
            <rFont val="Tahoma"/>
            <family val="2"/>
          </rPr>
          <t>schopra:</t>
        </r>
        <r>
          <rPr>
            <sz val="8"/>
            <color indexed="81"/>
            <rFont val="Tahoma"/>
            <family val="2"/>
          </rPr>
          <t xml:space="preserve">
costs are unchanged from year 5 onwards</t>
        </r>
      </text>
    </comment>
    <comment ref="I28" authorId="0">
      <text>
        <r>
          <rPr>
            <sz val="8"/>
            <color indexed="81"/>
            <rFont val="Tahoma"/>
            <family val="2"/>
          </rPr>
          <t>TALLURI: discounted to current time period</t>
        </r>
      </text>
    </comment>
  </commentList>
</comments>
</file>

<file path=xl/sharedStrings.xml><?xml version="1.0" encoding="utf-8"?>
<sst xmlns="http://schemas.openxmlformats.org/spreadsheetml/2006/main" count="89" uniqueCount="43">
  <si>
    <t>North</t>
  </si>
  <si>
    <t>East</t>
  </si>
  <si>
    <t>West</t>
  </si>
  <si>
    <t>South</t>
  </si>
  <si>
    <t>Chennai</t>
  </si>
  <si>
    <t>Delhi</t>
  </si>
  <si>
    <t>Kolkata</t>
  </si>
  <si>
    <t>Mumbai</t>
  </si>
  <si>
    <t>Production and Transport Cost per Unit ('000s of Rupees)</t>
  </si>
  <si>
    <t>Current Capacity</t>
  </si>
  <si>
    <t>Year 1 demand</t>
  </si>
  <si>
    <t>Year 2 demand</t>
  </si>
  <si>
    <t>Year 3 demand</t>
  </si>
  <si>
    <t>Year 4 demand</t>
  </si>
  <si>
    <t>Year 5 demand</t>
  </si>
  <si>
    <t>Growth rate</t>
  </si>
  <si>
    <t>Current Demand ('000s units)</t>
  </si>
  <si>
    <t>Year 1</t>
  </si>
  <si>
    <t>Year 2</t>
  </si>
  <si>
    <t>Year 3</t>
  </si>
  <si>
    <t>Year 4</t>
  </si>
  <si>
    <t>Year 5</t>
  </si>
  <si>
    <t>Capacity</t>
  </si>
  <si>
    <t>Demand</t>
  </si>
  <si>
    <t>Constraint</t>
  </si>
  <si>
    <t>Cost =</t>
  </si>
  <si>
    <t xml:space="preserve">Cost = </t>
  </si>
  <si>
    <t>Discount factor =</t>
  </si>
  <si>
    <t>Current $=</t>
  </si>
  <si>
    <t>Year 6</t>
  </si>
  <si>
    <t>Year 7</t>
  </si>
  <si>
    <t>Year 8</t>
  </si>
  <si>
    <t>Year 9</t>
  </si>
  <si>
    <t>Year 10</t>
  </si>
  <si>
    <t>Year 11</t>
  </si>
  <si>
    <t>Year 12</t>
  </si>
  <si>
    <t>Year 13</t>
  </si>
  <si>
    <t>Year 14</t>
  </si>
  <si>
    <t>Year 15</t>
  </si>
  <si>
    <t xml:space="preserve">Total cost over 15 years = </t>
  </si>
  <si>
    <t>Cost of 150,000 unit plant ('000,000 Rupees)=</t>
  </si>
  <si>
    <t>Cost of 300,000 unit plant ('000,000 Rupees)=</t>
  </si>
  <si>
    <t>Additional Capacity Variables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</si>
</sst>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0.0"/>
  </numFmts>
  <fonts count="6" x14ac:knownFonts="1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i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2" fillId="0" borderId="2" xfId="0" applyFont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2" xfId="0" applyBorder="1"/>
    <xf numFmtId="0" fontId="2" fillId="0" borderId="3" xfId="0" applyFont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0" fillId="0" borderId="7" xfId="0" applyBorder="1"/>
    <xf numFmtId="0" fontId="2" fillId="0" borderId="8" xfId="0" applyFont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5" xfId="0" applyFont="1" applyFill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2" fillId="0" borderId="17" xfId="0" applyFont="1" applyBorder="1" applyAlignment="1">
      <alignment vertical="top" wrapText="1"/>
    </xf>
    <xf numFmtId="0" fontId="2" fillId="0" borderId="18" xfId="0" applyFont="1" applyFill="1" applyBorder="1" applyAlignment="1">
      <alignment vertical="top" wrapText="1"/>
    </xf>
    <xf numFmtId="164" fontId="0" fillId="0" borderId="2" xfId="0" applyNumberFormat="1" applyBorder="1"/>
    <xf numFmtId="0" fontId="2" fillId="0" borderId="19" xfId="0" applyFont="1" applyFill="1" applyBorder="1" applyAlignment="1">
      <alignment vertical="top" wrapText="1"/>
    </xf>
    <xf numFmtId="164" fontId="0" fillId="0" borderId="20" xfId="0" applyNumberFormat="1" applyBorder="1"/>
    <xf numFmtId="164" fontId="0" fillId="0" borderId="21" xfId="0" applyNumberFormat="1" applyBorder="1"/>
    <xf numFmtId="0" fontId="2" fillId="0" borderId="3" xfId="0" applyFont="1" applyFill="1" applyBorder="1" applyAlignment="1">
      <alignment vertical="top" wrapText="1"/>
    </xf>
    <xf numFmtId="164" fontId="0" fillId="0" borderId="4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0" fontId="2" fillId="0" borderId="22" xfId="0" applyFont="1" applyFill="1" applyBorder="1" applyAlignment="1">
      <alignment vertical="top" wrapText="1"/>
    </xf>
    <xf numFmtId="9" fontId="2" fillId="0" borderId="23" xfId="2" applyFont="1" applyFill="1" applyBorder="1" applyAlignment="1">
      <alignment vertical="top" wrapText="1"/>
    </xf>
    <xf numFmtId="3" fontId="0" fillId="0" borderId="2" xfId="0" applyNumberFormat="1" applyBorder="1"/>
    <xf numFmtId="0" fontId="0" fillId="0" borderId="0" xfId="0" applyBorder="1"/>
    <xf numFmtId="0" fontId="2" fillId="0" borderId="22" xfId="0" applyFont="1" applyBorder="1" applyAlignment="1">
      <alignment vertical="top" wrapText="1"/>
    </xf>
    <xf numFmtId="0" fontId="2" fillId="0" borderId="24" xfId="0" applyFont="1" applyBorder="1" applyAlignment="1">
      <alignment vertical="top" wrapText="1"/>
    </xf>
    <xf numFmtId="0" fontId="2" fillId="0" borderId="25" xfId="0" applyFont="1" applyBorder="1" applyAlignment="1">
      <alignment vertical="top" wrapText="1"/>
    </xf>
    <xf numFmtId="0" fontId="2" fillId="0" borderId="26" xfId="0" applyFont="1" applyFill="1" applyBorder="1" applyAlignment="1">
      <alignment vertical="top" wrapText="1"/>
    </xf>
    <xf numFmtId="0" fontId="0" fillId="0" borderId="27" xfId="0" applyBorder="1"/>
    <xf numFmtId="0" fontId="0" fillId="0" borderId="4" xfId="0" applyBorder="1"/>
    <xf numFmtId="164" fontId="0" fillId="0" borderId="5" xfId="0" applyNumberFormat="1" applyBorder="1"/>
    <xf numFmtId="0" fontId="0" fillId="0" borderId="6" xfId="0" applyBorder="1"/>
    <xf numFmtId="0" fontId="2" fillId="0" borderId="28" xfId="0" applyFont="1" applyFill="1" applyBorder="1" applyAlignment="1">
      <alignment vertical="top" wrapText="1"/>
    </xf>
    <xf numFmtId="0" fontId="0" fillId="0" borderId="28" xfId="0" applyBorder="1"/>
    <xf numFmtId="0" fontId="0" fillId="0" borderId="21" xfId="0" applyBorder="1"/>
    <xf numFmtId="0" fontId="0" fillId="0" borderId="29" xfId="0" applyBorder="1"/>
    <xf numFmtId="0" fontId="0" fillId="0" borderId="30" xfId="0" applyBorder="1"/>
    <xf numFmtId="0" fontId="0" fillId="0" borderId="26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2" borderId="30" xfId="0" applyFill="1" applyBorder="1"/>
    <xf numFmtId="0" fontId="0" fillId="2" borderId="34" xfId="0" applyFill="1" applyBorder="1"/>
    <xf numFmtId="0" fontId="0" fillId="2" borderId="32" xfId="0" applyFill="1" applyBorder="1"/>
    <xf numFmtId="0" fontId="0" fillId="2" borderId="35" xfId="0" applyFill="1" applyBorder="1"/>
    <xf numFmtId="0" fontId="0" fillId="3" borderId="1" xfId="0" applyFill="1" applyBorder="1"/>
    <xf numFmtId="0" fontId="0" fillId="0" borderId="36" xfId="0" applyBorder="1"/>
    <xf numFmtId="0" fontId="0" fillId="0" borderId="37" xfId="0" applyBorder="1"/>
    <xf numFmtId="44" fontId="0" fillId="2" borderId="33" xfId="1" applyFont="1" applyFill="1" applyBorder="1"/>
    <xf numFmtId="0" fontId="0" fillId="0" borderId="30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2" xfId="0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31"/>
  <sheetViews>
    <sheetView tabSelected="1" workbookViewId="0">
      <selection activeCell="F34" sqref="F34"/>
    </sheetView>
  </sheetViews>
  <sheetFormatPr defaultRowHeight="12.75" x14ac:dyDescent="0.2"/>
  <cols>
    <col min="1" max="1" width="15.7109375" customWidth="1"/>
    <col min="3" max="3" width="11.28515625" bestFit="1" customWidth="1"/>
    <col min="7" max="7" width="10" customWidth="1"/>
    <col min="11" max="11" width="10.7109375" customWidth="1"/>
    <col min="13" max="13" width="10.28515625" customWidth="1"/>
    <col min="19" max="19" width="9.5703125" customWidth="1"/>
    <col min="25" max="25" width="10.140625" customWidth="1"/>
    <col min="31" max="31" width="10.42578125" customWidth="1"/>
  </cols>
  <sheetData>
    <row r="2" spans="1:17" x14ac:dyDescent="0.2">
      <c r="A2" s="2" t="s">
        <v>8</v>
      </c>
      <c r="H2" s="2" t="s">
        <v>42</v>
      </c>
    </row>
    <row r="3" spans="1:17" ht="13.5" thickBot="1" x14ac:dyDescent="0.25">
      <c r="H3" s="64" t="s">
        <v>17</v>
      </c>
      <c r="I3" s="64"/>
      <c r="J3" s="64" t="s">
        <v>18</v>
      </c>
      <c r="K3" s="64"/>
      <c r="L3" s="64" t="s">
        <v>19</v>
      </c>
      <c r="M3" s="64"/>
      <c r="N3" s="64" t="s">
        <v>20</v>
      </c>
      <c r="O3" s="64"/>
      <c r="P3" s="63" t="s">
        <v>21</v>
      </c>
      <c r="Q3" s="63"/>
    </row>
    <row r="4" spans="1:17" ht="30.75" thickBot="1" x14ac:dyDescent="0.25">
      <c r="A4" s="1"/>
      <c r="B4" s="15" t="s">
        <v>0</v>
      </c>
      <c r="C4" s="13" t="s">
        <v>1</v>
      </c>
      <c r="D4" s="13" t="s">
        <v>2</v>
      </c>
      <c r="E4" s="13" t="s">
        <v>3</v>
      </c>
      <c r="F4" s="14" t="s">
        <v>9</v>
      </c>
      <c r="H4" s="32">
        <v>150</v>
      </c>
      <c r="I4" s="32">
        <v>300</v>
      </c>
      <c r="J4" s="32">
        <v>150</v>
      </c>
      <c r="K4" s="32">
        <v>300</v>
      </c>
      <c r="L4" s="32">
        <v>150</v>
      </c>
      <c r="M4" s="32">
        <v>300</v>
      </c>
      <c r="N4" s="32">
        <v>150</v>
      </c>
      <c r="O4" s="32">
        <v>300</v>
      </c>
      <c r="P4" s="32">
        <v>150</v>
      </c>
      <c r="Q4" s="32">
        <v>300</v>
      </c>
    </row>
    <row r="5" spans="1:17" ht="15" x14ac:dyDescent="0.2">
      <c r="A5" s="19" t="s">
        <v>4</v>
      </c>
      <c r="B5" s="16">
        <v>20</v>
      </c>
      <c r="C5" s="11">
        <v>19</v>
      </c>
      <c r="D5" s="11">
        <v>17</v>
      </c>
      <c r="E5" s="11">
        <v>15</v>
      </c>
      <c r="F5" s="12">
        <v>300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1</v>
      </c>
      <c r="O5" s="5">
        <v>0</v>
      </c>
      <c r="P5" s="5">
        <v>0</v>
      </c>
      <c r="Q5" s="5">
        <v>0</v>
      </c>
    </row>
    <row r="6" spans="1:17" ht="15" x14ac:dyDescent="0.2">
      <c r="A6" s="20" t="s">
        <v>5</v>
      </c>
      <c r="B6" s="17">
        <v>15</v>
      </c>
      <c r="C6" s="3">
        <v>18</v>
      </c>
      <c r="D6" s="3">
        <v>17</v>
      </c>
      <c r="E6" s="3">
        <v>20</v>
      </c>
      <c r="F6" s="7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1</v>
      </c>
      <c r="N6" s="5">
        <v>0</v>
      </c>
      <c r="O6" s="5">
        <v>0</v>
      </c>
      <c r="P6" s="5">
        <v>0</v>
      </c>
      <c r="Q6" s="5">
        <v>0</v>
      </c>
    </row>
    <row r="7" spans="1:17" ht="15" x14ac:dyDescent="0.2">
      <c r="A7" s="20" t="s">
        <v>6</v>
      </c>
      <c r="B7" s="17">
        <v>18</v>
      </c>
      <c r="C7" s="3">
        <v>15</v>
      </c>
      <c r="D7" s="3">
        <v>20</v>
      </c>
      <c r="E7" s="3">
        <v>19</v>
      </c>
      <c r="F7" s="7">
        <v>0</v>
      </c>
      <c r="H7" s="5">
        <v>1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</row>
    <row r="8" spans="1:17" ht="15" x14ac:dyDescent="0.2">
      <c r="A8" s="20" t="s">
        <v>7</v>
      </c>
      <c r="B8" s="17">
        <v>17</v>
      </c>
      <c r="C8" s="3">
        <v>20</v>
      </c>
      <c r="D8" s="3">
        <v>15</v>
      </c>
      <c r="E8" s="3">
        <v>17</v>
      </c>
      <c r="F8" s="7">
        <v>300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</row>
    <row r="9" spans="1:17" ht="33" customHeight="1" thickBot="1" x14ac:dyDescent="0.25">
      <c r="A9" s="21" t="s">
        <v>16</v>
      </c>
      <c r="B9" s="18">
        <v>100</v>
      </c>
      <c r="C9" s="9">
        <v>50</v>
      </c>
      <c r="D9" s="9">
        <v>150</v>
      </c>
      <c r="E9" s="9">
        <v>150</v>
      </c>
      <c r="F9" s="10"/>
      <c r="H9" s="33"/>
      <c r="I9" s="33"/>
      <c r="J9" s="33"/>
      <c r="K9" s="33"/>
      <c r="L9" s="33"/>
      <c r="M9" s="33"/>
      <c r="N9" s="33"/>
      <c r="O9" s="33"/>
      <c r="P9" s="33"/>
      <c r="Q9" s="33"/>
    </row>
    <row r="10" spans="1:17" ht="13.5" thickBot="1" x14ac:dyDescent="0.25"/>
    <row r="11" spans="1:17" ht="15.75" thickBot="1" x14ac:dyDescent="0.25">
      <c r="A11" s="30" t="s">
        <v>15</v>
      </c>
      <c r="B11" s="31">
        <v>0.2</v>
      </c>
      <c r="H11" s="46" t="s">
        <v>40</v>
      </c>
      <c r="I11" s="51"/>
      <c r="J11" s="51"/>
      <c r="K11" s="51"/>
      <c r="L11" s="38">
        <v>2000</v>
      </c>
    </row>
    <row r="12" spans="1:17" ht="13.5" thickBot="1" x14ac:dyDescent="0.25">
      <c r="H12" s="49" t="s">
        <v>41</v>
      </c>
      <c r="I12" s="52"/>
      <c r="J12" s="52"/>
      <c r="K12" s="52"/>
      <c r="L12" s="50">
        <v>3400</v>
      </c>
    </row>
    <row r="13" spans="1:17" ht="15" x14ac:dyDescent="0.2">
      <c r="A13" s="23" t="s">
        <v>10</v>
      </c>
      <c r="B13" s="24">
        <f>(1+$B$11)*B9</f>
        <v>120</v>
      </c>
      <c r="C13" s="24">
        <f>(1+$B$11)*C9</f>
        <v>60</v>
      </c>
      <c r="D13" s="24">
        <f>(1+$B$11)*D9</f>
        <v>180</v>
      </c>
      <c r="E13" s="25">
        <f>(1+$B$11)*E9</f>
        <v>180</v>
      </c>
    </row>
    <row r="14" spans="1:17" ht="15" x14ac:dyDescent="0.2">
      <c r="A14" s="26" t="s">
        <v>11</v>
      </c>
      <c r="B14" s="22">
        <f t="shared" ref="B14:E17" si="0">(1+$B$11)*B13</f>
        <v>144</v>
      </c>
      <c r="C14" s="22">
        <f t="shared" si="0"/>
        <v>72</v>
      </c>
      <c r="D14" s="22">
        <f t="shared" si="0"/>
        <v>216</v>
      </c>
      <c r="E14" s="27">
        <f t="shared" si="0"/>
        <v>216</v>
      </c>
    </row>
    <row r="15" spans="1:17" ht="15" x14ac:dyDescent="0.2">
      <c r="A15" s="26" t="s">
        <v>12</v>
      </c>
      <c r="B15" s="22">
        <f t="shared" si="0"/>
        <v>172.79999999999998</v>
      </c>
      <c r="C15" s="22">
        <f t="shared" si="0"/>
        <v>86.399999999999991</v>
      </c>
      <c r="D15" s="22">
        <f t="shared" si="0"/>
        <v>259.2</v>
      </c>
      <c r="E15" s="27">
        <f t="shared" si="0"/>
        <v>259.2</v>
      </c>
    </row>
    <row r="16" spans="1:17" ht="15" x14ac:dyDescent="0.2">
      <c r="A16" s="26" t="s">
        <v>13</v>
      </c>
      <c r="B16" s="22">
        <f t="shared" si="0"/>
        <v>207.35999999999999</v>
      </c>
      <c r="C16" s="22">
        <f t="shared" si="0"/>
        <v>103.67999999999999</v>
      </c>
      <c r="D16" s="22">
        <f t="shared" si="0"/>
        <v>311.03999999999996</v>
      </c>
      <c r="E16" s="27">
        <f t="shared" si="0"/>
        <v>311.03999999999996</v>
      </c>
    </row>
    <row r="17" spans="1:41" ht="15.75" thickBot="1" x14ac:dyDescent="0.25">
      <c r="A17" s="8" t="s">
        <v>14</v>
      </c>
      <c r="B17" s="28">
        <f t="shared" si="0"/>
        <v>248.83199999999997</v>
      </c>
      <c r="C17" s="28">
        <f t="shared" si="0"/>
        <v>124.41599999999998</v>
      </c>
      <c r="D17" s="28">
        <f t="shared" si="0"/>
        <v>373.24799999999993</v>
      </c>
      <c r="E17" s="29">
        <f t="shared" si="0"/>
        <v>373.24799999999993</v>
      </c>
    </row>
    <row r="19" spans="1:41" ht="13.5" thickBot="1" x14ac:dyDescent="0.25"/>
    <row r="20" spans="1:41" ht="13.5" thickBot="1" x14ac:dyDescent="0.25">
      <c r="B20" s="61" t="s">
        <v>17</v>
      </c>
      <c r="C20" s="62"/>
      <c r="D20" s="62"/>
      <c r="E20" s="62"/>
      <c r="F20" s="62"/>
      <c r="G20" s="38"/>
      <c r="H20" s="61" t="s">
        <v>18</v>
      </c>
      <c r="I20" s="62"/>
      <c r="J20" s="62"/>
      <c r="K20" s="62"/>
      <c r="L20" s="62"/>
      <c r="M20" s="44"/>
      <c r="N20" s="61" t="s">
        <v>19</v>
      </c>
      <c r="O20" s="62"/>
      <c r="P20" s="62"/>
      <c r="Q20" s="62"/>
      <c r="R20" s="62"/>
      <c r="S20" s="44"/>
      <c r="T20" s="61" t="s">
        <v>20</v>
      </c>
      <c r="U20" s="62"/>
      <c r="V20" s="62"/>
      <c r="W20" s="62"/>
      <c r="X20" s="62"/>
      <c r="Y20" s="44"/>
      <c r="Z20" s="61" t="s">
        <v>21</v>
      </c>
      <c r="AA20" s="62"/>
      <c r="AB20" s="62"/>
      <c r="AC20" s="62"/>
      <c r="AD20" s="62"/>
      <c r="AE20" s="58"/>
      <c r="AF20" s="46" t="s">
        <v>29</v>
      </c>
      <c r="AG20" s="51" t="s">
        <v>30</v>
      </c>
      <c r="AH20" s="51" t="s">
        <v>31</v>
      </c>
      <c r="AI20" s="51" t="s">
        <v>32</v>
      </c>
      <c r="AJ20" s="51" t="s">
        <v>33</v>
      </c>
      <c r="AK20" s="51" t="s">
        <v>34</v>
      </c>
      <c r="AL20" s="51" t="s">
        <v>35</v>
      </c>
      <c r="AM20" s="51" t="s">
        <v>36</v>
      </c>
      <c r="AN20" s="51" t="s">
        <v>37</v>
      </c>
      <c r="AO20" s="38" t="s">
        <v>38</v>
      </c>
    </row>
    <row r="21" spans="1:41" ht="15.75" thickBot="1" x14ac:dyDescent="0.25">
      <c r="A21" s="34"/>
      <c r="B21" s="6" t="s">
        <v>0</v>
      </c>
      <c r="C21" s="3" t="s">
        <v>1</v>
      </c>
      <c r="D21" s="3" t="s">
        <v>2</v>
      </c>
      <c r="E21" s="3" t="s">
        <v>3</v>
      </c>
      <c r="F21" s="4" t="s">
        <v>22</v>
      </c>
      <c r="G21" s="7" t="s">
        <v>24</v>
      </c>
      <c r="H21" s="6" t="s">
        <v>0</v>
      </c>
      <c r="I21" s="3" t="s">
        <v>1</v>
      </c>
      <c r="J21" s="3" t="s">
        <v>2</v>
      </c>
      <c r="K21" s="3" t="s">
        <v>3</v>
      </c>
      <c r="L21" s="42" t="s">
        <v>22</v>
      </c>
      <c r="M21" s="7" t="s">
        <v>24</v>
      </c>
      <c r="N21" s="6" t="s">
        <v>0</v>
      </c>
      <c r="O21" s="3" t="s">
        <v>1</v>
      </c>
      <c r="P21" s="3" t="s">
        <v>2</v>
      </c>
      <c r="Q21" s="3" t="s">
        <v>3</v>
      </c>
      <c r="R21" s="42" t="s">
        <v>22</v>
      </c>
      <c r="S21" s="7" t="s">
        <v>24</v>
      </c>
      <c r="T21" s="6" t="s">
        <v>0</v>
      </c>
      <c r="U21" s="3" t="s">
        <v>1</v>
      </c>
      <c r="V21" s="3" t="s">
        <v>2</v>
      </c>
      <c r="W21" s="3" t="s">
        <v>3</v>
      </c>
      <c r="X21" s="42" t="s">
        <v>22</v>
      </c>
      <c r="Y21" s="7" t="s">
        <v>24</v>
      </c>
      <c r="Z21" s="6" t="s">
        <v>0</v>
      </c>
      <c r="AA21" s="3" t="s">
        <v>1</v>
      </c>
      <c r="AB21" s="3" t="s">
        <v>2</v>
      </c>
      <c r="AC21" s="3" t="s">
        <v>3</v>
      </c>
      <c r="AD21" s="42" t="s">
        <v>22</v>
      </c>
      <c r="AE21" s="42" t="s">
        <v>24</v>
      </c>
      <c r="AF21" s="47"/>
      <c r="AG21" s="33"/>
      <c r="AH21" s="33"/>
      <c r="AI21" s="33"/>
      <c r="AJ21" s="33"/>
      <c r="AK21" s="33"/>
      <c r="AL21" s="33"/>
      <c r="AM21" s="33"/>
      <c r="AN21" s="33"/>
      <c r="AO21" s="48"/>
    </row>
    <row r="22" spans="1:41" ht="15" x14ac:dyDescent="0.2">
      <c r="A22" s="35" t="s">
        <v>4</v>
      </c>
      <c r="B22" s="6">
        <v>0</v>
      </c>
      <c r="C22" s="3">
        <v>0</v>
      </c>
      <c r="D22" s="3">
        <v>0</v>
      </c>
      <c r="E22" s="3">
        <v>180.00000000000455</v>
      </c>
      <c r="F22" s="5">
        <f>F5+H5*$H$4+I5*$I$4</f>
        <v>300</v>
      </c>
      <c r="G22" s="39">
        <f>F22-SUM(B22:E22)</f>
        <v>119.99999999999545</v>
      </c>
      <c r="H22" s="6">
        <v>0</v>
      </c>
      <c r="I22" s="3">
        <v>0</v>
      </c>
      <c r="J22" s="3">
        <v>0</v>
      </c>
      <c r="K22" s="3">
        <v>216</v>
      </c>
      <c r="L22" s="43">
        <f>F22+J5*$J$4+K5*$K$4</f>
        <v>300</v>
      </c>
      <c r="M22" s="39">
        <f>L22-SUM(H22:K22)</f>
        <v>84</v>
      </c>
      <c r="N22" s="6">
        <v>0</v>
      </c>
      <c r="O22" s="3">
        <v>0</v>
      </c>
      <c r="P22" s="3">
        <v>0</v>
      </c>
      <c r="Q22" s="3">
        <v>259.2</v>
      </c>
      <c r="R22" s="43">
        <f>L22+L5*$L$4+M5*$M$4</f>
        <v>300</v>
      </c>
      <c r="S22" s="39">
        <f>R22-SUM(N22:Q22)</f>
        <v>40.800000000000011</v>
      </c>
      <c r="T22" s="6">
        <v>0</v>
      </c>
      <c r="U22" s="3">
        <v>0</v>
      </c>
      <c r="V22" s="3">
        <v>11.040000002634807</v>
      </c>
      <c r="W22" s="3">
        <v>311.04000000000002</v>
      </c>
      <c r="X22" s="43">
        <f>R22+N5*$N$4+O5*$O$4</f>
        <v>450</v>
      </c>
      <c r="Y22" s="39">
        <f>X22-SUM(T22:W22)</f>
        <v>127.91999999736515</v>
      </c>
      <c r="Z22" s="6">
        <v>0</v>
      </c>
      <c r="AA22" s="3">
        <v>0</v>
      </c>
      <c r="AB22" s="3">
        <v>73.247999768682178</v>
      </c>
      <c r="AC22" s="3">
        <v>373.24799999986794</v>
      </c>
      <c r="AD22" s="43">
        <f>X22+P5*$P$4+Q5*$Q$4</f>
        <v>450</v>
      </c>
      <c r="AE22" s="43">
        <f>AD22-SUM(Z22:AC22)</f>
        <v>3.5040002314498793</v>
      </c>
      <c r="AF22" s="47"/>
      <c r="AG22" s="33"/>
      <c r="AH22" s="33"/>
      <c r="AI22" s="33"/>
      <c r="AJ22" s="33"/>
      <c r="AK22" s="33"/>
      <c r="AL22" s="33"/>
      <c r="AM22" s="33"/>
      <c r="AN22" s="33"/>
      <c r="AO22" s="48"/>
    </row>
    <row r="23" spans="1:41" ht="15" x14ac:dyDescent="0.2">
      <c r="A23" s="36" t="s">
        <v>5</v>
      </c>
      <c r="B23" s="6">
        <v>0</v>
      </c>
      <c r="C23" s="3">
        <v>0</v>
      </c>
      <c r="D23" s="3">
        <v>0</v>
      </c>
      <c r="E23" s="3">
        <v>0</v>
      </c>
      <c r="F23" s="5">
        <f>F6+H6*$H$4+I6*$I$4</f>
        <v>0</v>
      </c>
      <c r="G23" s="39">
        <f>F23-SUM(B23:E23)</f>
        <v>0</v>
      </c>
      <c r="H23" s="6">
        <v>2.7284841053187847E-10</v>
      </c>
      <c r="I23" s="3">
        <v>0</v>
      </c>
      <c r="J23" s="3">
        <v>0</v>
      </c>
      <c r="K23" s="3">
        <v>0</v>
      </c>
      <c r="L23" s="43">
        <f>F23+J6*$J$4+K6*$K$4</f>
        <v>0</v>
      </c>
      <c r="M23" s="39">
        <f>L23-SUM(H23:K23)</f>
        <v>-2.7284841053187847E-10</v>
      </c>
      <c r="N23" s="6">
        <v>172.8</v>
      </c>
      <c r="O23" s="3">
        <v>0</v>
      </c>
      <c r="P23" s="3">
        <v>0</v>
      </c>
      <c r="Q23" s="3">
        <v>0</v>
      </c>
      <c r="R23" s="43">
        <f>L23+L6*$L$4+M6*$M$4</f>
        <v>300</v>
      </c>
      <c r="S23" s="39">
        <f>R23-SUM(N23:Q23)</f>
        <v>127.19999999999999</v>
      </c>
      <c r="T23" s="6">
        <v>207.36</v>
      </c>
      <c r="U23" s="3">
        <v>0</v>
      </c>
      <c r="V23" s="3">
        <v>0</v>
      </c>
      <c r="W23" s="3">
        <v>0</v>
      </c>
      <c r="X23" s="43">
        <f>R23+N6*$N$4+O6*$O$4</f>
        <v>300</v>
      </c>
      <c r="Y23" s="39">
        <f>X23-SUM(T23:W23)</f>
        <v>92.639999999999986</v>
      </c>
      <c r="Z23" s="6">
        <v>248.83199999967977</v>
      </c>
      <c r="AA23" s="3">
        <v>0</v>
      </c>
      <c r="AB23" s="3">
        <v>0</v>
      </c>
      <c r="AC23" s="3">
        <v>0</v>
      </c>
      <c r="AD23" s="43">
        <f>X23+P6*$P$4+Q6*$Q$4</f>
        <v>300</v>
      </c>
      <c r="AE23" s="43">
        <f>AD23-SUM(Z23:AC23)</f>
        <v>51.168000000320234</v>
      </c>
      <c r="AF23" s="47"/>
      <c r="AG23" s="33"/>
      <c r="AH23" s="33"/>
      <c r="AI23" s="33"/>
      <c r="AJ23" s="33"/>
      <c r="AK23" s="33"/>
      <c r="AL23" s="33"/>
      <c r="AM23" s="33"/>
      <c r="AN23" s="33"/>
      <c r="AO23" s="48"/>
    </row>
    <row r="24" spans="1:41" ht="15" x14ac:dyDescent="0.2">
      <c r="A24" s="36" t="s">
        <v>6</v>
      </c>
      <c r="B24" s="6">
        <v>2.3465673848477309E-12</v>
      </c>
      <c r="C24" s="3">
        <v>59.999999980969413</v>
      </c>
      <c r="D24" s="3">
        <v>0</v>
      </c>
      <c r="E24" s="3">
        <v>0</v>
      </c>
      <c r="F24" s="5">
        <f>F7+H7*$H$4+I7*$I$4</f>
        <v>150</v>
      </c>
      <c r="G24" s="39">
        <f>F24-SUM(B24:E24)</f>
        <v>90.000000019028249</v>
      </c>
      <c r="H24" s="6">
        <v>59.999999980682318</v>
      </c>
      <c r="I24" s="3">
        <v>71.999999977146231</v>
      </c>
      <c r="J24" s="3">
        <v>0</v>
      </c>
      <c r="K24" s="3">
        <v>0</v>
      </c>
      <c r="L24" s="43">
        <f>F24+J7*$J$4+K7*$K$4</f>
        <v>150</v>
      </c>
      <c r="M24" s="39">
        <f>L24-SUM(H24:K24)</f>
        <v>18.00000004217145</v>
      </c>
      <c r="N24" s="6">
        <v>0</v>
      </c>
      <c r="O24" s="3">
        <v>86.4</v>
      </c>
      <c r="P24" s="3">
        <v>0</v>
      </c>
      <c r="Q24" s="3">
        <v>0</v>
      </c>
      <c r="R24" s="43">
        <f>L24+L7*$L$4+M7*$M$4</f>
        <v>150</v>
      </c>
      <c r="S24" s="39">
        <f>R24-SUM(N24:Q24)</f>
        <v>63.599999999999994</v>
      </c>
      <c r="T24" s="6">
        <v>0</v>
      </c>
      <c r="U24" s="3">
        <v>103.68</v>
      </c>
      <c r="V24" s="3">
        <v>0</v>
      </c>
      <c r="W24" s="3">
        <v>0</v>
      </c>
      <c r="X24" s="43">
        <f>R24+N7*$N$4+O7*$O$4</f>
        <v>150</v>
      </c>
      <c r="Y24" s="39">
        <f>X24-SUM(T24:W24)</f>
        <v>46.319999999999993</v>
      </c>
      <c r="Z24" s="6">
        <v>0</v>
      </c>
      <c r="AA24" s="3">
        <v>124.416</v>
      </c>
      <c r="AB24" s="3">
        <v>0</v>
      </c>
      <c r="AC24" s="3">
        <v>0</v>
      </c>
      <c r="AD24" s="43">
        <f>X24+P7*$P$4+Q7*$Q$4</f>
        <v>150</v>
      </c>
      <c r="AE24" s="43">
        <f>AD24-SUM(Z24:AC24)</f>
        <v>25.584000000000003</v>
      </c>
      <c r="AF24" s="47"/>
      <c r="AG24" s="33"/>
      <c r="AH24" s="33"/>
      <c r="AI24" s="33"/>
      <c r="AJ24" s="33"/>
      <c r="AK24" s="33"/>
      <c r="AL24" s="33"/>
      <c r="AM24" s="33"/>
      <c r="AN24" s="33"/>
      <c r="AO24" s="48"/>
    </row>
    <row r="25" spans="1:41" ht="15" x14ac:dyDescent="0.2">
      <c r="A25" s="36" t="s">
        <v>7</v>
      </c>
      <c r="B25" s="6">
        <v>119.99999999999876</v>
      </c>
      <c r="C25" s="3">
        <v>0</v>
      </c>
      <c r="D25" s="3">
        <v>179.99999999998511</v>
      </c>
      <c r="E25" s="3">
        <v>0</v>
      </c>
      <c r="F25" s="5">
        <f>F8+H8*$H$4+I8*$I$4</f>
        <v>300</v>
      </c>
      <c r="G25" s="39">
        <f>F25-SUM(B25:E25)</f>
        <v>1.6143530956469476E-11</v>
      </c>
      <c r="H25" s="6">
        <v>83.999999997211518</v>
      </c>
      <c r="I25" s="3">
        <v>0</v>
      </c>
      <c r="J25" s="3">
        <v>216</v>
      </c>
      <c r="K25" s="3">
        <v>0</v>
      </c>
      <c r="L25" s="43">
        <f>F25+J8*$J$4+K8*$K$4</f>
        <v>300</v>
      </c>
      <c r="M25" s="39">
        <f>L25-SUM(H25:K25)</f>
        <v>2.788510755635798E-9</v>
      </c>
      <c r="N25" s="6">
        <v>0</v>
      </c>
      <c r="O25" s="3">
        <v>0</v>
      </c>
      <c r="P25" s="3">
        <v>259.2</v>
      </c>
      <c r="Q25" s="3">
        <v>0</v>
      </c>
      <c r="R25" s="43">
        <f>L25+L8*$L$4+M8*$M$4</f>
        <v>300</v>
      </c>
      <c r="S25" s="39">
        <f>R25-SUM(N25:Q25)</f>
        <v>40.800000000000011</v>
      </c>
      <c r="T25" s="6">
        <v>0</v>
      </c>
      <c r="U25" s="3">
        <v>0</v>
      </c>
      <c r="V25" s="3">
        <v>300.00000000013642</v>
      </c>
      <c r="W25" s="3">
        <v>0</v>
      </c>
      <c r="X25" s="43">
        <f>R25+N8*$N$4+O8*$O$4</f>
        <v>300</v>
      </c>
      <c r="Y25" s="39">
        <f>X25-SUM(T25:W25)</f>
        <v>-1.3642420526593924E-10</v>
      </c>
      <c r="Z25" s="6">
        <v>0</v>
      </c>
      <c r="AA25" s="3">
        <v>0</v>
      </c>
      <c r="AB25" s="3">
        <v>300.00000000018952</v>
      </c>
      <c r="AC25" s="3">
        <v>0</v>
      </c>
      <c r="AD25" s="43">
        <f>X25+P8*$P$4+Q8*$Q$4</f>
        <v>300</v>
      </c>
      <c r="AE25" s="43">
        <f>AD25-SUM(Z25:AC25)</f>
        <v>-1.8951595848193392E-10</v>
      </c>
      <c r="AF25" s="47"/>
      <c r="AG25" s="33"/>
      <c r="AH25" s="33"/>
      <c r="AI25" s="33"/>
      <c r="AJ25" s="33"/>
      <c r="AK25" s="33"/>
      <c r="AL25" s="33"/>
      <c r="AM25" s="33"/>
      <c r="AN25" s="33"/>
      <c r="AO25" s="48"/>
    </row>
    <row r="26" spans="1:41" ht="15.75" thickBot="1" x14ac:dyDescent="0.25">
      <c r="A26" s="37" t="s">
        <v>23</v>
      </c>
      <c r="B26" s="40">
        <f>B13-SUM(B22:B25)</f>
        <v>-1.1084466677857563E-12</v>
      </c>
      <c r="C26" s="28">
        <f>C13-SUM(C22:C25)</f>
        <v>1.9030586884127842E-8</v>
      </c>
      <c r="D26" s="28">
        <f>D13-SUM(D22:D25)</f>
        <v>1.48929757415317E-11</v>
      </c>
      <c r="E26" s="28">
        <f>E13-SUM(E22:E25)</f>
        <v>-4.5474735088646412E-12</v>
      </c>
      <c r="F26" s="41"/>
      <c r="G26" s="10"/>
      <c r="H26" s="40">
        <f>B14-SUM(H22:H25)</f>
        <v>2.1833329810760915E-8</v>
      </c>
      <c r="I26" s="28">
        <f>C14-SUM(I22:I25)</f>
        <v>2.2853768655295426E-8</v>
      </c>
      <c r="J26" s="28">
        <f>D14-SUM(J22:J25)</f>
        <v>0</v>
      </c>
      <c r="K26" s="28">
        <f>E14-SUM(K22:K25)</f>
        <v>0</v>
      </c>
      <c r="L26" s="45"/>
      <c r="M26" s="10"/>
      <c r="N26" s="40">
        <f>B15-SUM(N22:N25)</f>
        <v>0</v>
      </c>
      <c r="O26" s="40">
        <f>C15-SUM(O22:O25)</f>
        <v>0</v>
      </c>
      <c r="P26" s="40">
        <f>D15-SUM(P22:P25)</f>
        <v>0</v>
      </c>
      <c r="Q26" s="40">
        <f>E15-SUM(Q22:Q25)</f>
        <v>0</v>
      </c>
      <c r="R26" s="45"/>
      <c r="S26" s="10"/>
      <c r="T26" s="40">
        <f>B16-SUM(T22:T25)</f>
        <v>0</v>
      </c>
      <c r="U26" s="40">
        <f>C16-SUM(U22:U25)</f>
        <v>0</v>
      </c>
      <c r="V26" s="40">
        <f>D16-SUM(V22:V25)</f>
        <v>-2.7712871997209731E-9</v>
      </c>
      <c r="W26" s="40">
        <f>E16-SUM(W22:W25)</f>
        <v>0</v>
      </c>
      <c r="X26" s="45"/>
      <c r="Y26" s="10"/>
      <c r="Z26" s="40">
        <f>B17-SUM(Z22:Z25)</f>
        <v>3.2019897844293155E-10</v>
      </c>
      <c r="AA26" s="40">
        <f>C17-SUM(AA22:AA25)</f>
        <v>0</v>
      </c>
      <c r="AB26" s="40">
        <f>D17-SUM(AB22:AB25)</f>
        <v>2.3112824010240729E-7</v>
      </c>
      <c r="AC26" s="40">
        <f>E17-SUM(AC22:AC25)</f>
        <v>1.3199041859479621E-10</v>
      </c>
      <c r="AD26" s="45"/>
      <c r="AE26" s="59"/>
      <c r="AF26" s="47"/>
      <c r="AG26" s="33"/>
      <c r="AH26" s="33"/>
      <c r="AI26" s="33"/>
      <c r="AJ26" s="33"/>
      <c r="AK26" s="33"/>
      <c r="AL26" s="33"/>
      <c r="AM26" s="33"/>
      <c r="AN26" s="33"/>
      <c r="AO26" s="48"/>
    </row>
    <row r="27" spans="1:41" x14ac:dyDescent="0.2">
      <c r="B27" s="47" t="s">
        <v>25</v>
      </c>
      <c r="C27" s="48">
        <f>SUMPRODUCT(B22:E25,B5:E8)+SUM(H5:H8)*L11+SUM(I5:I8)*L12</f>
        <v>10339.999999714408</v>
      </c>
      <c r="H27" s="47" t="s">
        <v>25</v>
      </c>
      <c r="I27" s="48">
        <f>SUMPRODUCT(H22:K25,B5:E8)+SUM(J5:J8)*L11+SUM(K5:K8)*L12</f>
        <v>10067.999999266163</v>
      </c>
      <c r="N27" s="47" t="s">
        <v>25</v>
      </c>
      <c r="O27" s="48">
        <f>SUMPRODUCT(N22:Q25,B5:E8)+SUM(L5:L8)*L11+SUM(M5:M8)*L12</f>
        <v>15064</v>
      </c>
      <c r="T27" s="47" t="s">
        <v>25</v>
      </c>
      <c r="U27" s="48">
        <f>SUMPRODUCT(T22:W25,B5:E8)+SUM(N5:N8)*L11+SUM(O5:O8)*L12</f>
        <v>16018.88000004684</v>
      </c>
      <c r="Z27" s="47" t="s">
        <v>26</v>
      </c>
      <c r="AA27" s="48">
        <f>SUMPRODUCT(Z22:AC25,B5:E8)+SUM(P5:P8)*L11+SUM(Q5:Q8)*L12</f>
        <v>16942.655996063655</v>
      </c>
      <c r="AE27" s="46" t="s">
        <v>26</v>
      </c>
      <c r="AF27" s="51">
        <f>AA27</f>
        <v>16942.655996063655</v>
      </c>
      <c r="AG27" s="51">
        <f>AF27</f>
        <v>16942.655996063655</v>
      </c>
      <c r="AH27" s="51">
        <f t="shared" ref="AH27:AO27" si="1">AG27</f>
        <v>16942.655996063655</v>
      </c>
      <c r="AI27" s="51">
        <f t="shared" si="1"/>
        <v>16942.655996063655</v>
      </c>
      <c r="AJ27" s="51">
        <f t="shared" si="1"/>
        <v>16942.655996063655</v>
      </c>
      <c r="AK27" s="51">
        <f t="shared" si="1"/>
        <v>16942.655996063655</v>
      </c>
      <c r="AL27" s="51">
        <f t="shared" si="1"/>
        <v>16942.655996063655</v>
      </c>
      <c r="AM27" s="51">
        <f t="shared" si="1"/>
        <v>16942.655996063655</v>
      </c>
      <c r="AN27" s="51">
        <f t="shared" si="1"/>
        <v>16942.655996063655</v>
      </c>
      <c r="AO27" s="38">
        <f t="shared" si="1"/>
        <v>16942.655996063655</v>
      </c>
    </row>
    <row r="28" spans="1:41" ht="13.5" thickBot="1" x14ac:dyDescent="0.25">
      <c r="B28" s="49" t="s">
        <v>28</v>
      </c>
      <c r="C28" s="50">
        <f>C27/(1+$C$30)</f>
        <v>8616.6666664286731</v>
      </c>
      <c r="H28" s="49" t="s">
        <v>28</v>
      </c>
      <c r="I28" s="50">
        <f>I27/(1+$C$30)^2</f>
        <v>6991.666666157058</v>
      </c>
      <c r="N28" s="49" t="s">
        <v>28</v>
      </c>
      <c r="O28" s="50">
        <f>O27/(1+$C$30)^3</f>
        <v>8717.5925925925931</v>
      </c>
      <c r="T28" s="49" t="s">
        <v>28</v>
      </c>
      <c r="U28" s="50">
        <f>U27/(1+$C$30)^4</f>
        <v>7725.1543210102436</v>
      </c>
      <c r="Z28" s="49" t="s">
        <v>28</v>
      </c>
      <c r="AA28" s="50">
        <f>AA27/(1+$C$30)^5</f>
        <v>6808.8734552081951</v>
      </c>
      <c r="AE28" s="49" t="s">
        <v>28</v>
      </c>
      <c r="AF28" s="52">
        <f>AF27/(1+$C$30)^6</f>
        <v>5674.0612126734959</v>
      </c>
      <c r="AG28" s="52">
        <f>AF28/(1+$C$30)</f>
        <v>4728.3843438945805</v>
      </c>
      <c r="AH28" s="52">
        <f t="shared" ref="AH28:AO28" si="2">AG28/(1+$C$30)</f>
        <v>3940.3202865788171</v>
      </c>
      <c r="AI28" s="52">
        <f t="shared" si="2"/>
        <v>3283.6002388156812</v>
      </c>
      <c r="AJ28" s="52">
        <f t="shared" si="2"/>
        <v>2736.3335323464012</v>
      </c>
      <c r="AK28" s="52">
        <f t="shared" si="2"/>
        <v>2280.2779436220012</v>
      </c>
      <c r="AL28" s="52">
        <f t="shared" si="2"/>
        <v>1900.2316196850011</v>
      </c>
      <c r="AM28" s="52">
        <f t="shared" si="2"/>
        <v>1583.5263497375011</v>
      </c>
      <c r="AN28" s="52">
        <f t="shared" si="2"/>
        <v>1319.6052914479176</v>
      </c>
      <c r="AO28" s="50">
        <f t="shared" si="2"/>
        <v>1099.6710762065979</v>
      </c>
    </row>
    <row r="29" spans="1:41" ht="13.5" thickBot="1" x14ac:dyDescent="0.25">
      <c r="B29" s="33"/>
      <c r="C29" s="33"/>
      <c r="H29" s="33"/>
      <c r="I29" s="33"/>
      <c r="N29" s="33"/>
      <c r="O29" s="33"/>
      <c r="T29" s="33"/>
      <c r="U29" s="33"/>
      <c r="Z29" s="33"/>
      <c r="AA29" s="33"/>
    </row>
    <row r="30" spans="1:41" ht="13.5" thickBot="1" x14ac:dyDescent="0.25">
      <c r="A30" s="53" t="s">
        <v>27</v>
      </c>
      <c r="B30" s="54"/>
      <c r="C30" s="57">
        <v>0.2</v>
      </c>
    </row>
    <row r="31" spans="1:41" ht="13.5" thickBot="1" x14ac:dyDescent="0.25">
      <c r="A31" s="55" t="s">
        <v>39</v>
      </c>
      <c r="B31" s="56"/>
      <c r="C31" s="60">
        <f>C28+I28+O28+U28+AA28+SUM(AF28:AO28)</f>
        <v>67405.965596404756</v>
      </c>
    </row>
  </sheetData>
  <mergeCells count="10">
    <mergeCell ref="T20:X20"/>
    <mergeCell ref="Z20:AD20"/>
    <mergeCell ref="P3:Q3"/>
    <mergeCell ref="B20:F20"/>
    <mergeCell ref="H20:L20"/>
    <mergeCell ref="N20:R20"/>
    <mergeCell ref="H3:I3"/>
    <mergeCell ref="J3:K3"/>
    <mergeCell ref="L3:M3"/>
    <mergeCell ref="N3:O3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Kellogg School of Management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Supply Chain Management - 5th edition</dc:title>
  <dc:subject>Chapter 5 Problem 6</dc:subject>
  <dc:creator>Jay Mabe</dc:creator>
  <cp:lastModifiedBy>Jay Mabe</cp:lastModifiedBy>
  <dcterms:created xsi:type="dcterms:W3CDTF">2005-01-04T22:36:19Z</dcterms:created>
  <dcterms:modified xsi:type="dcterms:W3CDTF">2014-06-13T19:58:20Z</dcterms:modified>
</cp:coreProperties>
</file>